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3254BBE8-6FA0-48D5-A697-6EF4F532549D}" xr6:coauthVersionLast="47" xr6:coauthVersionMax="47" xr10:uidLastSave="{00000000-0000-0000-0000-000000000000}"/>
  <bookViews>
    <workbookView xWindow="28680" yWindow="-120" windowWidth="29040" windowHeight="15720" tabRatio="910" activeTab="5" xr2:uid="{00000000-000D-0000-FFFF-FFFF00000000}"/>
  </bookViews>
  <sheets>
    <sheet name="PPM" sheetId="22" r:id="rId1"/>
    <sheet name="PPM with no shift" sheetId="24" r:id="rId2"/>
    <sheet name="Rolled Throughput Yield (RTY)" sheetId="23" r:id="rId3"/>
    <sheet name="DPMO Calculator" sheetId="25" r:id="rId4"/>
    <sheet name="DPMO&gt;Sig&gt;Cpk" sheetId="26" r:id="rId5"/>
    <sheet name="Process Yield &amp; Quality Levels" sheetId="27" r:id="rId6"/>
  </sheets>
  <externalReferences>
    <externalReference r:id="rId7"/>
  </externalReferences>
  <definedNames>
    <definedName name="DPMO" localSheetId="1">'PPM with no shift'!$B$15</definedName>
    <definedName name="DPMO">PPM!$B$16</definedName>
    <definedName name="scores">#REF!</definedName>
    <definedName name="scores3">#REF!</definedName>
    <definedName name="scores4">#REF!</definedName>
    <definedName name="Status">'[1]Drop-Down'!$A$2:$A$5</definedName>
    <definedName name="TABLE" localSheetId="4">'DPMO&gt;Sig&gt;Cpk'!$A$2:$C$52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1" i="27" l="1"/>
  <c r="K31" i="27"/>
  <c r="J31" i="27"/>
  <c r="F31" i="27"/>
  <c r="H31" i="27"/>
  <c r="I31" i="27"/>
  <c r="G30" i="27"/>
  <c r="K30" i="27"/>
  <c r="J30" i="27"/>
  <c r="F30" i="27"/>
  <c r="H30" i="27"/>
  <c r="I30" i="27"/>
  <c r="G29" i="27"/>
  <c r="K29" i="27"/>
  <c r="J29" i="27"/>
  <c r="F29" i="27"/>
  <c r="H29" i="27"/>
  <c r="I29" i="27"/>
  <c r="G28" i="27"/>
  <c r="K28" i="27"/>
  <c r="J28" i="27"/>
  <c r="F28" i="27"/>
  <c r="H28" i="27"/>
  <c r="I28" i="27"/>
  <c r="G27" i="27"/>
  <c r="K27" i="27"/>
  <c r="J27" i="27"/>
  <c r="F27" i="27"/>
  <c r="H27" i="27"/>
  <c r="I27" i="27"/>
  <c r="G26" i="27"/>
  <c r="K26" i="27"/>
  <c r="J26" i="27"/>
  <c r="F26" i="27"/>
  <c r="H26" i="27"/>
  <c r="I26" i="27"/>
  <c r="G25" i="27"/>
  <c r="K25" i="27"/>
  <c r="J25" i="27"/>
  <c r="F25" i="27"/>
  <c r="H25" i="27"/>
  <c r="I25" i="27"/>
  <c r="G24" i="27"/>
  <c r="K24" i="27"/>
  <c r="J24" i="27"/>
  <c r="F24" i="27"/>
  <c r="H24" i="27"/>
  <c r="I24" i="27"/>
  <c r="K10" i="27"/>
  <c r="F11" i="27"/>
  <c r="G8" i="27"/>
  <c r="G11" i="27"/>
  <c r="H8" i="27"/>
  <c r="H11" i="27"/>
  <c r="I8" i="27"/>
  <c r="I11" i="27"/>
  <c r="J8" i="27"/>
  <c r="K8" i="27"/>
  <c r="K14" i="27"/>
  <c r="K19" i="27"/>
  <c r="K20" i="27"/>
  <c r="J14" i="27"/>
  <c r="J19" i="27"/>
  <c r="J20" i="27"/>
  <c r="I14" i="27"/>
  <c r="I19" i="27"/>
  <c r="I20" i="27"/>
  <c r="H14" i="27"/>
  <c r="H19" i="27"/>
  <c r="H20" i="27"/>
  <c r="G14" i="27"/>
  <c r="G19" i="27"/>
  <c r="G20" i="27"/>
  <c r="F14" i="27"/>
  <c r="F19" i="27"/>
  <c r="F20" i="27"/>
  <c r="J11" i="27"/>
  <c r="K11" i="27"/>
  <c r="K12" i="27"/>
  <c r="K7" i="27"/>
  <c r="K18" i="27"/>
  <c r="J12" i="27"/>
  <c r="J18" i="27"/>
  <c r="I12" i="27"/>
  <c r="I18" i="27"/>
  <c r="H12" i="27"/>
  <c r="H18" i="27"/>
  <c r="G12" i="27"/>
  <c r="G18" i="27"/>
  <c r="F12" i="27"/>
  <c r="F18" i="27"/>
  <c r="K15" i="27"/>
  <c r="K16" i="27"/>
  <c r="K17" i="27"/>
  <c r="J15" i="27"/>
  <c r="J16" i="27"/>
  <c r="J17" i="27"/>
  <c r="I15" i="27"/>
  <c r="I16" i="27"/>
  <c r="I17" i="27"/>
  <c r="H15" i="27"/>
  <c r="H16" i="27"/>
  <c r="H17" i="27"/>
  <c r="G15" i="27"/>
  <c r="G16" i="27"/>
  <c r="G17" i="27"/>
  <c r="F15" i="27"/>
  <c r="F16" i="27"/>
  <c r="F17" i="27"/>
  <c r="F13" i="27"/>
  <c r="G13" i="27"/>
  <c r="H13" i="27"/>
  <c r="I13" i="27"/>
  <c r="J13" i="27"/>
  <c r="K13" i="27"/>
  <c r="C4" i="23"/>
  <c r="D4" i="23"/>
  <c r="C5" i="23"/>
  <c r="D5" i="23"/>
  <c r="C6" i="23"/>
  <c r="D6" i="23"/>
  <c r="C3" i="23"/>
  <c r="D3" i="23"/>
  <c r="B8" i="25"/>
  <c r="B14" i="24"/>
  <c r="B5" i="24"/>
  <c r="B10" i="24"/>
  <c r="B11" i="24"/>
  <c r="B6" i="24"/>
  <c r="B17" i="22"/>
  <c r="B6" i="22"/>
  <c r="B7" i="22"/>
  <c r="B12" i="22"/>
  <c r="B13" i="22"/>
  <c r="B9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Joerg</author>
    <author>Joerg Muenzing</author>
  </authors>
  <commentList>
    <comment ref="A2" authorId="0" shapeId="0" xr:uid="{00000000-0006-0000-0500-000001000000}">
      <text>
        <r>
          <rPr>
            <b/>
            <u/>
            <sz val="8"/>
            <color indexed="81"/>
            <rFont val="Tahoma"/>
            <family val="2"/>
          </rPr>
          <t>Project Name</t>
        </r>
      </text>
    </comment>
    <comment ref="D2" authorId="0" shapeId="0" xr:uid="{00000000-0006-0000-0500-000002000000}">
      <text>
        <r>
          <rPr>
            <b/>
            <u/>
            <sz val="8"/>
            <color indexed="81"/>
            <rFont val="Tahoma"/>
            <family val="2"/>
          </rPr>
          <t xml:space="preserve">Process Name
</t>
        </r>
      </text>
    </comment>
    <comment ref="G2" authorId="0" shapeId="0" xr:uid="{00000000-0006-0000-0500-000003000000}">
      <text>
        <r>
          <rPr>
            <b/>
            <u/>
            <sz val="8"/>
            <color indexed="81"/>
            <rFont val="Tahoma"/>
            <family val="2"/>
          </rPr>
          <t>Reference</t>
        </r>
        <r>
          <rPr>
            <sz val="8"/>
            <color indexed="81"/>
            <rFont val="Tahoma"/>
          </rPr>
          <t xml:space="preserve">
- Document name
- Document number
- Document revision</t>
        </r>
      </text>
    </comment>
    <comment ref="I2" authorId="0" shapeId="0" xr:uid="{00000000-0006-0000-0500-000004000000}">
      <text>
        <r>
          <rPr>
            <b/>
            <u/>
            <sz val="8"/>
            <color indexed="81"/>
            <rFont val="Tahoma"/>
            <family val="2"/>
          </rPr>
          <t>Responsible</t>
        </r>
        <r>
          <rPr>
            <sz val="8"/>
            <color indexed="81"/>
            <rFont val="Tahoma"/>
          </rPr>
          <t xml:space="preserve">
- Name
- Owner</t>
        </r>
      </text>
    </comment>
    <comment ref="K2" authorId="0" shapeId="0" xr:uid="{00000000-0006-0000-0500-000005000000}">
      <text>
        <r>
          <rPr>
            <b/>
            <u/>
            <sz val="8"/>
            <color indexed="81"/>
            <rFont val="Tahoma"/>
            <family val="2"/>
          </rPr>
          <t>Date</t>
        </r>
        <r>
          <rPr>
            <sz val="8"/>
            <color indexed="81"/>
            <rFont val="Tahoma"/>
          </rPr>
          <t xml:space="preserve">
 of analysis</t>
        </r>
      </text>
    </comment>
    <comment ref="A5" authorId="0" shapeId="0" xr:uid="{00000000-0006-0000-0500-000006000000}">
      <text>
        <r>
          <rPr>
            <b/>
            <u/>
            <sz val="8"/>
            <color indexed="81"/>
            <rFont val="Tahoma"/>
            <family val="2"/>
          </rPr>
          <t>Quality Level</t>
        </r>
        <r>
          <rPr>
            <b/>
            <sz val="8"/>
            <color indexed="81"/>
            <rFont val="Tahoma"/>
          </rPr>
          <t xml:space="preserve">
</t>
        </r>
        <r>
          <rPr>
            <sz val="8"/>
            <color indexed="81"/>
            <rFont val="Tahoma"/>
          </rPr>
          <t xml:space="preserve">Determine quality level of a process based on yield/defect-rate.
Convert defect-rate into Six Sigma quality level: goal is 6 Sigma. 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u/>
            <sz val="8"/>
            <color indexed="81"/>
            <rFont val="Tahoma"/>
            <family val="2"/>
          </rPr>
          <t>1. Enter Process Performance</t>
        </r>
        <r>
          <rPr>
            <sz val="8"/>
            <color indexed="81"/>
            <rFont val="Tahoma"/>
          </rPr>
          <t xml:space="preserve">
- Segregate process into 5 key operations.
- Record fail-rate and reason for failure.
</t>
        </r>
        <r>
          <rPr>
            <b/>
            <u/>
            <sz val="8"/>
            <color indexed="81"/>
            <rFont val="Tahoma"/>
            <family val="2"/>
          </rPr>
          <t>2. Analyze Process Statistics</t>
        </r>
        <r>
          <rPr>
            <sz val="8"/>
            <color indexed="81"/>
            <rFont val="Tahoma"/>
          </rPr>
          <t xml:space="preserve">
- Group failures according to reason (failure-bins)
- Take action in top fail reasons
</t>
        </r>
      </text>
    </comment>
    <comment ref="E9" authorId="0" shapeId="0" xr:uid="{00000000-0006-0000-0500-000007000000}">
      <text>
        <r>
          <rPr>
            <b/>
            <u/>
            <sz val="8"/>
            <color indexed="81"/>
            <rFont val="Tahoma"/>
            <family val="2"/>
          </rPr>
          <t>Added Parts/Unit</t>
        </r>
        <r>
          <rPr>
            <sz val="8"/>
            <color indexed="81"/>
            <rFont val="Tahoma"/>
          </rPr>
          <t xml:space="preserve">
Failure-opportunities = number of parts added to a product.</t>
        </r>
      </text>
    </comment>
    <comment ref="E10" authorId="0" shapeId="0" xr:uid="{00000000-0006-0000-0500-000008000000}">
      <text>
        <r>
          <rPr>
            <b/>
            <u/>
            <sz val="8"/>
            <color indexed="81"/>
            <rFont val="Tahoma"/>
            <family val="2"/>
          </rPr>
          <t>Defects</t>
        </r>
        <r>
          <rPr>
            <sz val="8"/>
            <color indexed="81"/>
            <rFont val="Tahoma"/>
          </rPr>
          <t xml:space="preserve">
Number of defective parts.</t>
        </r>
      </text>
    </comment>
    <comment ref="E19" authorId="0" shapeId="0" xr:uid="{00000000-0006-0000-0500-000009000000}">
      <text>
        <r>
          <rPr>
            <b/>
            <u/>
            <sz val="8"/>
            <color indexed="81"/>
            <rFont val="Tahoma"/>
            <family val="2"/>
          </rPr>
          <t xml:space="preserve">Long Term Quality Level (ZLT)
</t>
        </r>
        <r>
          <rPr>
            <sz val="8"/>
            <color indexed="81"/>
            <rFont val="Tahoma"/>
          </rPr>
          <t xml:space="preserve">- Value in normalized standard deviations (Z).
- Includes Z=1.5 to account for long-term shift in process-average.
- Long-term Quality level is LESS than short-term because shift in process average.    </t>
        </r>
      </text>
    </comment>
    <comment ref="E20" authorId="0" shapeId="0" xr:uid="{00000000-0006-0000-0500-00000A000000}">
      <text>
        <r>
          <rPr>
            <b/>
            <u/>
            <sz val="8"/>
            <color indexed="81"/>
            <rFont val="Tahoma"/>
            <family val="2"/>
          </rPr>
          <t>Short Term Quality Level (ZST)</t>
        </r>
        <r>
          <rPr>
            <sz val="8"/>
            <color indexed="81"/>
            <rFont val="Tahoma"/>
          </rPr>
          <t xml:space="preserve">
- Value in normalized standard deviations (Z).
- Short-term, Z is 1.5 smaller than long-term as there is no shift in process-average short-term.
- Short-term Quality Level is HIGHER than long-term because NO fluctuation short-term. 
- Higher number means closer to Six Sigma goal.  </t>
        </r>
      </text>
    </comment>
    <comment ref="A22" authorId="0" shapeId="0" xr:uid="{00000000-0006-0000-0500-00000B000000}">
      <text>
        <r>
          <rPr>
            <b/>
            <u/>
            <sz val="8"/>
            <color indexed="81"/>
            <rFont val="Tahoma"/>
            <family val="2"/>
          </rPr>
          <t>Quality Level</t>
        </r>
        <r>
          <rPr>
            <b/>
            <sz val="8"/>
            <color indexed="81"/>
            <rFont val="Tahoma"/>
          </rPr>
          <t xml:space="preserve">
</t>
        </r>
        <r>
          <rPr>
            <sz val="8"/>
            <color indexed="81"/>
            <rFont val="Tahoma"/>
          </rPr>
          <t xml:space="preserve">Determine quality level of a process based on yield/defect-rate.
Convert defect-rate into Six Sigma quality level: goal is 6 Sigma. 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u/>
            <sz val="8"/>
            <color indexed="81"/>
            <rFont val="Tahoma"/>
            <family val="2"/>
          </rPr>
          <t>1. Enter Process Performance</t>
        </r>
        <r>
          <rPr>
            <sz val="8"/>
            <color indexed="81"/>
            <rFont val="Tahoma"/>
          </rPr>
          <t xml:space="preserve">
- Segregate process into 5 key operations.
- Record fail-rate and reason for failure.
</t>
        </r>
        <r>
          <rPr>
            <b/>
            <u/>
            <sz val="8"/>
            <color indexed="81"/>
            <rFont val="Tahoma"/>
            <family val="2"/>
          </rPr>
          <t>2. Analyze Process Statistics</t>
        </r>
        <r>
          <rPr>
            <sz val="8"/>
            <color indexed="81"/>
            <rFont val="Tahoma"/>
          </rPr>
          <t xml:space="preserve">
- Group failures according to reason (failure-bins)
- Take action - prioritize according to fail-rate (DPMO)
</t>
        </r>
      </text>
    </comment>
    <comment ref="A23" authorId="0" shapeId="0" xr:uid="{00000000-0006-0000-0500-00000C000000}">
      <text>
        <r>
          <rPr>
            <b/>
            <u/>
            <sz val="8"/>
            <color indexed="81"/>
            <rFont val="Tahoma"/>
            <family val="2"/>
          </rPr>
          <t>Defect</t>
        </r>
        <r>
          <rPr>
            <sz val="8"/>
            <color indexed="81"/>
            <rFont val="Tahoma"/>
          </rPr>
          <t xml:space="preserve">
Non-conformance. Examples: too large, broken, wrong value etc</t>
        </r>
      </text>
    </comment>
    <comment ref="B23" authorId="1" shapeId="0" xr:uid="{00000000-0006-0000-0500-00000D000000}">
      <text>
        <r>
          <rPr>
            <sz val="8"/>
            <color indexed="81"/>
            <rFont val="Tahoma"/>
          </rPr>
          <t>Number of Units</t>
        </r>
      </text>
    </comment>
    <comment ref="C23" authorId="1" shapeId="0" xr:uid="{00000000-0006-0000-0500-00000E000000}">
      <text>
        <r>
          <rPr>
            <sz val="8"/>
            <color indexed="81"/>
            <rFont val="Tahoma"/>
          </rPr>
          <t>Number of Defects</t>
        </r>
      </text>
    </comment>
    <comment ref="D23" authorId="1" shapeId="0" xr:uid="{00000000-0006-0000-0500-00000F000000}">
      <text>
        <r>
          <rPr>
            <sz val="8"/>
            <color indexed="81"/>
            <rFont val="Tahoma"/>
          </rPr>
          <t>Number of Opportunities (e.g. components per unit)</t>
        </r>
      </text>
    </comment>
    <comment ref="E23" authorId="1" shapeId="0" xr:uid="{00000000-0006-0000-0500-000010000000}">
      <text>
        <r>
          <rPr>
            <sz val="8"/>
            <color indexed="81"/>
            <rFont val="Tahoma"/>
          </rPr>
          <t>Number of process-steps</t>
        </r>
      </text>
    </comment>
    <comment ref="F23" authorId="1" shapeId="0" xr:uid="{00000000-0006-0000-0500-000011000000}">
      <text>
        <r>
          <rPr>
            <sz val="8"/>
            <color indexed="81"/>
            <rFont val="Tahoma"/>
          </rPr>
          <t>Total number of Opportunities</t>
        </r>
      </text>
    </comment>
    <comment ref="G23" authorId="1" shapeId="0" xr:uid="{00000000-0006-0000-0500-000012000000}">
      <text>
        <r>
          <rPr>
            <sz val="8"/>
            <color indexed="81"/>
            <rFont val="Tahoma"/>
          </rPr>
          <t>Defects per Unit</t>
        </r>
      </text>
    </comment>
    <comment ref="H23" authorId="1" shapeId="0" xr:uid="{00000000-0006-0000-0500-000013000000}">
      <text>
        <r>
          <rPr>
            <sz val="8"/>
            <color indexed="81"/>
            <rFont val="Tahoma"/>
          </rPr>
          <t>Defects per Opportunity</t>
        </r>
      </text>
    </comment>
    <comment ref="I23" authorId="1" shapeId="0" xr:uid="{00000000-0006-0000-0500-000014000000}">
      <text>
        <r>
          <rPr>
            <sz val="8"/>
            <color indexed="81"/>
            <rFont val="Tahoma"/>
          </rPr>
          <t>Defects per Million Opportunities</t>
        </r>
      </text>
    </comment>
    <comment ref="J23" authorId="1" shapeId="0" xr:uid="{00000000-0006-0000-0500-000015000000}">
      <text>
        <r>
          <rPr>
            <sz val="8"/>
            <color indexed="81"/>
            <rFont val="Tahoma"/>
          </rPr>
          <t>Yield, Rolled Throughput</t>
        </r>
      </text>
    </comment>
    <comment ref="K23" authorId="1" shapeId="0" xr:uid="{00000000-0006-0000-0500-000016000000}">
      <text>
        <r>
          <rPr>
            <sz val="8"/>
            <color indexed="81"/>
            <rFont val="Tahoma"/>
          </rPr>
          <t>Z-value, Short-Term variation</t>
        </r>
      </text>
    </comment>
    <comment ref="A33" authorId="0" shapeId="0" xr:uid="{00000000-0006-0000-0500-000017000000}">
      <text>
        <r>
          <rPr>
            <b/>
            <u/>
            <sz val="8"/>
            <color indexed="81"/>
            <rFont val="Tahoma"/>
            <family val="2"/>
          </rPr>
          <t>DPMP vs Defect-Type</t>
        </r>
        <r>
          <rPr>
            <sz val="8"/>
            <color indexed="81"/>
            <rFont val="Tahoma"/>
          </rPr>
          <t xml:space="preserve">
Graph displays the fail-rate in DPMO by fail-reason.</t>
        </r>
      </text>
    </comment>
  </commentList>
</comments>
</file>

<file path=xl/sharedStrings.xml><?xml version="1.0" encoding="utf-8"?>
<sst xmlns="http://schemas.openxmlformats.org/spreadsheetml/2006/main" count="129" uniqueCount="110">
  <si>
    <t>This is a simple sigma level calculator</t>
  </si>
  <si>
    <t>Enter process sigma level, compute PPM</t>
  </si>
  <si>
    <t>Process Sigma Level -&gt;</t>
  </si>
  <si>
    <t>PPM</t>
  </si>
  <si>
    <t>Percent</t>
  </si>
  <si>
    <t>Enter percent, compute PPM and process sigma level</t>
  </si>
  <si>
    <t>Percent -&gt;</t>
  </si>
  <si>
    <t>Process Sigma Level</t>
  </si>
  <si>
    <t>Enter DPMO, compute process sigma level</t>
  </si>
  <si>
    <t>DPMO -&gt;</t>
  </si>
  <si>
    <t>DPMO</t>
  </si>
  <si>
    <t>NO 1.5 SIGMA SHIFT IN THESE CALCULATIONS</t>
  </si>
  <si>
    <t>DPMO Calculator</t>
  </si>
  <si>
    <t>This template calculates the DPMO using the number of defects.</t>
  </si>
  <si>
    <t>Total number of units:</t>
  </si>
  <si>
    <t>Number of defects:</t>
  </si>
  <si>
    <t>Opportunities for Error in one unit:</t>
  </si>
  <si>
    <t xml:space="preserve">DPMO = </t>
  </si>
  <si>
    <t>Not sure of what goes into the units?</t>
  </si>
  <si>
    <t xml:space="preserve">The Data Processing Dept supervisor wants to calculate the DPMO of data entry errors in her dept. </t>
  </si>
  <si>
    <t>A total of 2,500 forms were processed that day, and the supervisor finds 4 fields with error.</t>
  </si>
  <si>
    <t>There are 20 entry fields on each data entry form.</t>
  </si>
  <si>
    <t>For this scenario:</t>
  </si>
  <si>
    <t xml:space="preserve">     Total number of units = 2,500</t>
  </si>
  <si>
    <t xml:space="preserve">     Number of defects = 4</t>
  </si>
  <si>
    <t xml:space="preserve">     Opportunities for error in one unit = 20</t>
  </si>
  <si>
    <t>Sigma Conversion Table</t>
  </si>
  <si>
    <t>Defects Per Million Opportunities</t>
  </si>
  <si>
    <t>Sigma Level (With 1.5 Sigma Shift)*</t>
  </si>
  <si>
    <t>Cpk (Sigma Level / 3) With 1.5 Sigma Shift*</t>
  </si>
  <si>
    <t>The table assumes a 1.5 sigma shift because</t>
  </si>
  <si>
    <t>indicate that 3.4 defects / million is achieved when</t>
  </si>
  <si>
    <t>4.5 process standard deviations (Sigma) are between</t>
  </si>
  <si>
    <t>the mean and the closest specification limit, the</t>
  </si>
  <si>
    <t>target is raised to 6.0 standard deviations to</t>
  </si>
  <si>
    <t>accommodate adverse process shifts over time and</t>
  </si>
  <si>
    <t>still produce only 3.4 defects per million opportunities.</t>
  </si>
  <si>
    <t>Rolled Throughput Yield Calculator</t>
  </si>
  <si>
    <t>Sigma Level (no shift) Calculator</t>
  </si>
  <si>
    <t>Conversion Calculator</t>
  </si>
  <si>
    <t xml:space="preserve">RTY= </t>
  </si>
  <si>
    <t>Process Step</t>
  </si>
  <si>
    <t>DPU</t>
  </si>
  <si>
    <t>1-(DPU)</t>
  </si>
  <si>
    <t>Parts per Million (PPM) Calculator</t>
  </si>
  <si>
    <t>If the percent is less than 1, you must use the percent sign after the number (e.g., 0.01%)</t>
  </si>
  <si>
    <t>PPM =</t>
  </si>
  <si>
    <t>Parts per Million</t>
  </si>
  <si>
    <t>RTY =</t>
  </si>
  <si>
    <t>Rolled Thrughput Yield</t>
  </si>
  <si>
    <t xml:space="preserve">Throughput Yield (TPY) is calculated for a single process step
</t>
  </si>
  <si>
    <t xml:space="preserve">Used to measure quality at a single process-step
TPY = Units Through the Process, Right The First Time/Units Submitted
</t>
  </si>
  <si>
    <t>Rolled Throughput Yield (RTY)  Product of throughput yield</t>
  </si>
  <si>
    <t xml:space="preserve">processes tend to exhibit instability of that magnitude over time. </t>
  </si>
  <si>
    <t xml:space="preserve"> In simple words, although statistical tables</t>
  </si>
  <si>
    <t>Reference:</t>
  </si>
  <si>
    <t>Responsible:</t>
  </si>
  <si>
    <t>Date:</t>
  </si>
  <si>
    <t>1. Enter Process Performance</t>
  </si>
  <si>
    <t>Parameter</t>
  </si>
  <si>
    <t>Symbol</t>
  </si>
  <si>
    <t>Total</t>
  </si>
  <si>
    <t>m</t>
  </si>
  <si>
    <t>Units-in</t>
  </si>
  <si>
    <t>Ui</t>
  </si>
  <si>
    <t>Added Parts/Unit</t>
  </si>
  <si>
    <t>O</t>
  </si>
  <si>
    <t>-</t>
  </si>
  <si>
    <t>Defects</t>
  </si>
  <si>
    <t>D</t>
  </si>
  <si>
    <t>Units-out</t>
  </si>
  <si>
    <t>Uo</t>
  </si>
  <si>
    <t>Throughput Yield</t>
  </si>
  <si>
    <t>YTP = Uo/Ui</t>
  </si>
  <si>
    <t>Rolled Throughput Yield</t>
  </si>
  <si>
    <t>Defects per Unit</t>
  </si>
  <si>
    <t>DPU = D/U</t>
  </si>
  <si>
    <t>Total Opportunities</t>
  </si>
  <si>
    <t>TOP = U*O</t>
  </si>
  <si>
    <t>Defects per Unit-Opportunity</t>
  </si>
  <si>
    <t>DPO = D/TOP</t>
  </si>
  <si>
    <t>Defects per Million Opportunities</t>
  </si>
  <si>
    <t>DPMO = DPU*1E6</t>
  </si>
  <si>
    <t>Normalized Yield</t>
  </si>
  <si>
    <t>YNOM = YRT^(1/m)</t>
  </si>
  <si>
    <t>Long-term Quality Level</t>
  </si>
  <si>
    <t>ZLT = (alpha=DPU)</t>
  </si>
  <si>
    <t>Short-term Quality Level</t>
  </si>
  <si>
    <t>ZST = ZLT + 1.5</t>
  </si>
  <si>
    <t>2. Analyze Process Statistics</t>
  </si>
  <si>
    <t>Defect</t>
  </si>
  <si>
    <t>U</t>
  </si>
  <si>
    <t>TOP</t>
  </si>
  <si>
    <t>DPO</t>
  </si>
  <si>
    <t>YRT</t>
  </si>
  <si>
    <t>ZST</t>
  </si>
  <si>
    <t>Type-A</t>
  </si>
  <si>
    <t>Type-B</t>
  </si>
  <si>
    <t>Type-C</t>
  </si>
  <si>
    <t>Type-D</t>
  </si>
  <si>
    <t>Type-E</t>
  </si>
  <si>
    <t>Type-F</t>
  </si>
  <si>
    <t>Type-G</t>
  </si>
  <si>
    <t>Type-H</t>
  </si>
  <si>
    <t>3. DPMO vs Defect-Type</t>
  </si>
  <si>
    <t>Project Title:</t>
  </si>
  <si>
    <t>Process Definition</t>
  </si>
  <si>
    <t>RTY = YTP1*YTP2…</t>
  </si>
  <si>
    <t>Number of Process Steps</t>
  </si>
  <si>
    <t>Process Yield and Quality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</si>
</sst>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00%"/>
    <numFmt numFmtId="166" formatCode="0.000"/>
    <numFmt numFmtId="167" formatCode="_(* #,##0.00_);_(* \(#,##0.00\);_(* &quot;-&quot;??_);_(@_)"/>
    <numFmt numFmtId="168" formatCode="_(* #,##0_);_(* \(#,##0\);_(* &quot;-&quot;??_);_(@_)"/>
    <numFmt numFmtId="169" formatCode="0.000%"/>
    <numFmt numFmtId="170" formatCode="_(* #,##0.0_);_(* \(#,##0.0\);_(* &quot;-&quot;??_);_(@_)"/>
  </numFmts>
  <fonts count="27" x14ac:knownFonts="1"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</font>
    <font>
      <sz val="8"/>
      <name val="Arial"/>
      <family val="2"/>
    </font>
    <font>
      <b/>
      <i/>
      <sz val="16"/>
      <color indexed="9"/>
      <name val="Arial"/>
      <family val="2"/>
    </font>
    <font>
      <b/>
      <i/>
      <sz val="12"/>
      <color indexed="62"/>
      <name val="Arial"/>
      <family val="2"/>
    </font>
    <font>
      <b/>
      <i/>
      <sz val="10"/>
      <color indexed="62"/>
      <name val="Arial"/>
      <family val="2"/>
    </font>
    <font>
      <sz val="10"/>
      <color indexed="62"/>
      <name val="Arial"/>
      <family val="2"/>
    </font>
    <font>
      <b/>
      <sz val="10"/>
      <color rgb="FF3366FF"/>
      <name val="Arial"/>
    </font>
    <font>
      <sz val="10"/>
      <color rgb="FF3366FF"/>
      <name val="Arial"/>
    </font>
    <font>
      <sz val="10"/>
      <color theme="1"/>
      <name val="Arial"/>
    </font>
    <font>
      <sz val="10"/>
      <color indexed="20"/>
      <name val="Arial"/>
      <family val="2"/>
    </font>
    <font>
      <b/>
      <u/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 Narrow"/>
      <family val="2"/>
    </font>
    <font>
      <b/>
      <sz val="10"/>
      <color indexed="61"/>
      <name val="Arial"/>
      <family val="2"/>
    </font>
    <font>
      <b/>
      <sz val="10"/>
      <color indexed="12"/>
      <name val="Arial"/>
      <family val="2"/>
    </font>
    <font>
      <b/>
      <u/>
      <sz val="8"/>
      <color indexed="81"/>
      <name val="Tahoma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4"/>
      <color rgb="FF3366FF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8" fillId="0" borderId="0" xfId="0" applyFont="1"/>
    <xf numFmtId="0" fontId="9" fillId="0" borderId="0" xfId="0" applyFont="1"/>
    <xf numFmtId="0" fontId="0" fillId="2" borderId="8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3" fontId="0" fillId="0" borderId="8" xfId="0" applyNumberFormat="1" applyBorder="1" applyAlignment="1">
      <alignment horizontal="center" wrapText="1"/>
    </xf>
    <xf numFmtId="166" fontId="0" fillId="0" borderId="7" xfId="0" applyNumberFormat="1" applyBorder="1" applyAlignment="1">
      <alignment horizontal="center" wrapText="1"/>
    </xf>
    <xf numFmtId="0" fontId="6" fillId="4" borderId="2" xfId="0" applyFont="1" applyFill="1" applyBorder="1"/>
    <xf numFmtId="0" fontId="6" fillId="4" borderId="0" xfId="0" applyFont="1" applyFill="1"/>
    <xf numFmtId="0" fontId="3" fillId="0" borderId="0" xfId="0" applyFont="1" applyAlignment="1">
      <alignment horizontal="right"/>
    </xf>
    <xf numFmtId="0" fontId="2" fillId="0" borderId="4" xfId="0" applyFont="1" applyBorder="1"/>
    <xf numFmtId="0" fontId="0" fillId="0" borderId="11" xfId="0" applyBorder="1"/>
    <xf numFmtId="0" fontId="0" fillId="0" borderId="6" xfId="0" applyBorder="1"/>
    <xf numFmtId="0" fontId="0" fillId="0" borderId="1" xfId="0" applyBorder="1"/>
    <xf numFmtId="0" fontId="0" fillId="0" borderId="12" xfId="0" applyBorder="1"/>
    <xf numFmtId="0" fontId="0" fillId="0" borderId="7" xfId="0" applyBorder="1"/>
    <xf numFmtId="0" fontId="2" fillId="0" borderId="13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14" xfId="0" applyFont="1" applyBorder="1"/>
    <xf numFmtId="0" fontId="2" fillId="0" borderId="12" xfId="0" applyFont="1" applyBorder="1"/>
    <xf numFmtId="0" fontId="2" fillId="3" borderId="4" xfId="0" applyFont="1" applyFill="1" applyBorder="1"/>
    <xf numFmtId="0" fontId="0" fillId="6" borderId="0" xfId="0" applyFill="1"/>
    <xf numFmtId="0" fontId="1" fillId="6" borderId="4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1" fillId="6" borderId="8" xfId="0" applyFont="1" applyFill="1" applyBorder="1" applyAlignment="1">
      <alignment horizontal="center" vertical="top" wrapText="1"/>
    </xf>
    <xf numFmtId="3" fontId="1" fillId="6" borderId="7" xfId="0" applyNumberFormat="1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0" fillId="6" borderId="7" xfId="0" applyFill="1" applyBorder="1" applyAlignment="1">
      <alignment horizontal="center" vertical="top" wrapText="1"/>
    </xf>
    <xf numFmtId="0" fontId="3" fillId="6" borderId="0" xfId="0" applyFont="1" applyFill="1" applyAlignment="1">
      <alignment horizontal="right"/>
    </xf>
    <xf numFmtId="0" fontId="0" fillId="6" borderId="4" xfId="0" applyFill="1" applyBorder="1"/>
    <xf numFmtId="0" fontId="10" fillId="6" borderId="0" xfId="0" applyFont="1" applyFill="1"/>
    <xf numFmtId="0" fontId="7" fillId="6" borderId="0" xfId="0" applyFont="1" applyFill="1"/>
    <xf numFmtId="0" fontId="3" fillId="6" borderId="0" xfId="0" applyFont="1" applyFill="1"/>
    <xf numFmtId="0" fontId="10" fillId="6" borderId="0" xfId="0" applyFont="1" applyFill="1" applyAlignment="1">
      <alignment horizontal="right"/>
    </xf>
    <xf numFmtId="0" fontId="0" fillId="6" borderId="4" xfId="0" applyFill="1" applyBorder="1" applyProtection="1">
      <protection locked="0"/>
    </xf>
    <xf numFmtId="0" fontId="0" fillId="6" borderId="0" xfId="0" applyFill="1" applyAlignment="1">
      <alignment horizontal="right"/>
    </xf>
    <xf numFmtId="164" fontId="0" fillId="6" borderId="4" xfId="0" applyNumberFormat="1" applyFill="1" applyBorder="1"/>
    <xf numFmtId="165" fontId="0" fillId="6" borderId="4" xfId="0" applyNumberFormat="1" applyFill="1" applyBorder="1"/>
    <xf numFmtId="0" fontId="12" fillId="6" borderId="0" xfId="0" applyFont="1" applyFill="1" applyAlignment="1">
      <alignment wrapText="1"/>
    </xf>
    <xf numFmtId="165" fontId="0" fillId="6" borderId="4" xfId="0" applyNumberFormat="1" applyFill="1" applyBorder="1" applyProtection="1">
      <protection locked="0"/>
    </xf>
    <xf numFmtId="164" fontId="0" fillId="6" borderId="4" xfId="0" applyNumberFormat="1" applyFill="1" applyBorder="1" applyProtection="1">
      <protection locked="0"/>
    </xf>
    <xf numFmtId="165" fontId="0" fillId="6" borderId="0" xfId="0" applyNumberFormat="1" applyFill="1"/>
    <xf numFmtId="0" fontId="8" fillId="6" borderId="0" xfId="0" applyFont="1" applyFill="1"/>
    <xf numFmtId="10" fontId="0" fillId="6" borderId="4" xfId="0" applyNumberFormat="1" applyFill="1" applyBorder="1"/>
    <xf numFmtId="166" fontId="0" fillId="6" borderId="4" xfId="0" applyNumberFormat="1" applyFill="1" applyBorder="1"/>
    <xf numFmtId="0" fontId="14" fillId="6" borderId="19" xfId="0" applyFont="1" applyFill="1" applyBorder="1" applyProtection="1">
      <protection hidden="1"/>
    </xf>
    <xf numFmtId="14" fontId="15" fillId="6" borderId="23" xfId="0" applyNumberFormat="1" applyFont="1" applyFill="1" applyBorder="1" applyAlignment="1" applyProtection="1">
      <alignment horizontal="left" shrinkToFit="1"/>
      <protection locked="0" hidden="1"/>
    </xf>
    <xf numFmtId="0" fontId="16" fillId="6" borderId="0" xfId="0" applyFont="1" applyFill="1" applyAlignment="1" applyProtection="1">
      <alignment horizontal="center"/>
      <protection hidden="1"/>
    </xf>
    <xf numFmtId="0" fontId="0" fillId="6" borderId="0" xfId="0" applyFill="1" applyProtection="1">
      <protection hidden="1"/>
    </xf>
    <xf numFmtId="0" fontId="17" fillId="6" borderId="5" xfId="0" applyFont="1" applyFill="1" applyBorder="1" applyProtection="1">
      <protection hidden="1"/>
    </xf>
    <xf numFmtId="0" fontId="17" fillId="6" borderId="15" xfId="0" applyFont="1" applyFill="1" applyBorder="1" applyProtection="1">
      <protection hidden="1"/>
    </xf>
    <xf numFmtId="0" fontId="17" fillId="6" borderId="3" xfId="0" applyFont="1" applyFill="1" applyBorder="1" applyAlignment="1" applyProtection="1">
      <alignment horizontal="center"/>
      <protection hidden="1"/>
    </xf>
    <xf numFmtId="0" fontId="18" fillId="6" borderId="13" xfId="0" applyFont="1" applyFill="1" applyBorder="1" applyProtection="1">
      <protection hidden="1"/>
    </xf>
    <xf numFmtId="0" fontId="18" fillId="6" borderId="11" xfId="0" applyFont="1" applyFill="1" applyBorder="1" applyProtection="1">
      <protection hidden="1"/>
    </xf>
    <xf numFmtId="0" fontId="18" fillId="6" borderId="6" xfId="0" applyFont="1" applyFill="1" applyBorder="1" applyProtection="1">
      <protection hidden="1"/>
    </xf>
    <xf numFmtId="0" fontId="16" fillId="6" borderId="13" xfId="0" applyFont="1" applyFill="1" applyBorder="1" applyAlignment="1" applyProtection="1">
      <alignment shrinkToFit="1"/>
      <protection hidden="1"/>
    </xf>
    <xf numFmtId="0" fontId="16" fillId="6" borderId="11" xfId="0" applyFont="1" applyFill="1" applyBorder="1" applyAlignment="1" applyProtection="1">
      <alignment shrinkToFit="1"/>
      <protection hidden="1"/>
    </xf>
    <xf numFmtId="0" fontId="16" fillId="6" borderId="6" xfId="0" applyFont="1" applyFill="1" applyBorder="1" applyAlignment="1" applyProtection="1">
      <alignment shrinkToFit="1"/>
      <protection hidden="1"/>
    </xf>
    <xf numFmtId="0" fontId="13" fillId="6" borderId="1" xfId="0" applyFont="1" applyFill="1" applyBorder="1" applyAlignment="1" applyProtection="1">
      <alignment shrinkToFit="1"/>
      <protection hidden="1"/>
    </xf>
    <xf numFmtId="0" fontId="18" fillId="6" borderId="24" xfId="0" applyFont="1" applyFill="1" applyBorder="1" applyProtection="1">
      <protection hidden="1"/>
    </xf>
    <xf numFmtId="0" fontId="18" fillId="6" borderId="25" xfId="0" applyFont="1" applyFill="1" applyBorder="1" applyProtection="1">
      <protection hidden="1"/>
    </xf>
    <xf numFmtId="0" fontId="18" fillId="6" borderId="26" xfId="0" applyFont="1" applyFill="1" applyBorder="1" applyProtection="1">
      <protection hidden="1"/>
    </xf>
    <xf numFmtId="168" fontId="15" fillId="6" borderId="27" xfId="3" applyNumberFormat="1" applyFont="1" applyFill="1" applyBorder="1" applyAlignment="1" applyProtection="1">
      <alignment shrinkToFit="1"/>
      <protection locked="0" hidden="1"/>
    </xf>
    <xf numFmtId="0" fontId="16" fillId="6" borderId="0" xfId="0" applyFont="1" applyFill="1" applyAlignment="1" applyProtection="1">
      <alignment shrinkToFit="1"/>
      <protection hidden="1"/>
    </xf>
    <xf numFmtId="0" fontId="16" fillId="6" borderId="1" xfId="0" applyFont="1" applyFill="1" applyBorder="1" applyAlignment="1" applyProtection="1">
      <alignment shrinkToFit="1"/>
      <protection hidden="1"/>
    </xf>
    <xf numFmtId="0" fontId="18" fillId="6" borderId="10" xfId="0" applyFont="1" applyFill="1" applyBorder="1" applyProtection="1">
      <protection hidden="1"/>
    </xf>
    <xf numFmtId="0" fontId="18" fillId="6" borderId="0" xfId="0" applyFont="1" applyFill="1" applyProtection="1">
      <protection hidden="1"/>
    </xf>
    <xf numFmtId="0" fontId="18" fillId="6" borderId="1" xfId="0" applyFont="1" applyFill="1" applyBorder="1" applyProtection="1">
      <protection hidden="1"/>
    </xf>
    <xf numFmtId="0" fontId="15" fillId="6" borderId="0" xfId="0" applyFont="1" applyFill="1" applyAlignment="1" applyProtection="1">
      <alignment shrinkToFit="1"/>
      <protection locked="0" hidden="1"/>
    </xf>
    <xf numFmtId="0" fontId="15" fillId="6" borderId="25" xfId="0" applyFont="1" applyFill="1" applyBorder="1" applyAlignment="1" applyProtection="1">
      <alignment shrinkToFit="1"/>
      <protection locked="0" hidden="1"/>
    </xf>
    <xf numFmtId="0" fontId="15" fillId="6" borderId="26" xfId="0" applyFont="1" applyFill="1" applyBorder="1" applyAlignment="1" applyProtection="1">
      <alignment shrinkToFit="1"/>
      <protection locked="0" hidden="1"/>
    </xf>
    <xf numFmtId="0" fontId="18" fillId="6" borderId="28" xfId="0" applyFont="1" applyFill="1" applyBorder="1" applyProtection="1">
      <protection hidden="1"/>
    </xf>
    <xf numFmtId="0" fontId="18" fillId="6" borderId="29" xfId="0" applyFont="1" applyFill="1" applyBorder="1" applyProtection="1">
      <protection hidden="1"/>
    </xf>
    <xf numFmtId="0" fontId="18" fillId="6" borderId="30" xfId="0" applyFont="1" applyFill="1" applyBorder="1" applyProtection="1">
      <protection hidden="1"/>
    </xf>
    <xf numFmtId="0" fontId="15" fillId="6" borderId="29" xfId="0" applyFont="1" applyFill="1" applyBorder="1" applyAlignment="1" applyProtection="1">
      <alignment shrinkToFit="1"/>
      <protection locked="0" hidden="1"/>
    </xf>
    <xf numFmtId="0" fontId="15" fillId="6" borderId="30" xfId="0" applyFont="1" applyFill="1" applyBorder="1" applyAlignment="1" applyProtection="1">
      <alignment shrinkToFit="1"/>
      <protection locked="0" hidden="1"/>
    </xf>
    <xf numFmtId="0" fontId="16" fillId="6" borderId="10" xfId="0" applyFont="1" applyFill="1" applyBorder="1" applyAlignment="1" applyProtection="1">
      <alignment shrinkToFit="1"/>
      <protection hidden="1"/>
    </xf>
    <xf numFmtId="10" fontId="16" fillId="6" borderId="10" xfId="2" applyNumberFormat="1" applyFont="1" applyFill="1" applyBorder="1" applyAlignment="1" applyProtection="1">
      <alignment shrinkToFit="1"/>
      <protection hidden="1"/>
    </xf>
    <xf numFmtId="10" fontId="16" fillId="6" borderId="0" xfId="2" applyNumberFormat="1" applyFont="1" applyFill="1" applyBorder="1" applyAlignment="1" applyProtection="1">
      <alignment shrinkToFit="1"/>
      <protection hidden="1"/>
    </xf>
    <xf numFmtId="10" fontId="16" fillId="6" borderId="1" xfId="2" applyNumberFormat="1" applyFont="1" applyFill="1" applyBorder="1" applyAlignment="1" applyProtection="1">
      <alignment shrinkToFit="1"/>
      <protection hidden="1"/>
    </xf>
    <xf numFmtId="10" fontId="13" fillId="6" borderId="1" xfId="2" applyNumberFormat="1" applyFont="1" applyFill="1" applyBorder="1" applyAlignment="1" applyProtection="1">
      <alignment shrinkToFit="1"/>
      <protection hidden="1"/>
    </xf>
    <xf numFmtId="10" fontId="16" fillId="6" borderId="10" xfId="0" applyNumberFormat="1" applyFont="1" applyFill="1" applyBorder="1" applyAlignment="1" applyProtection="1">
      <alignment shrinkToFit="1"/>
      <protection hidden="1"/>
    </xf>
    <xf numFmtId="10" fontId="16" fillId="6" borderId="0" xfId="0" applyNumberFormat="1" applyFont="1" applyFill="1" applyAlignment="1" applyProtection="1">
      <alignment shrinkToFit="1"/>
      <protection hidden="1"/>
    </xf>
    <xf numFmtId="10" fontId="16" fillId="6" borderId="1" xfId="0" applyNumberFormat="1" applyFont="1" applyFill="1" applyBorder="1" applyAlignment="1" applyProtection="1">
      <alignment shrinkToFit="1"/>
      <protection hidden="1"/>
    </xf>
    <xf numFmtId="10" fontId="13" fillId="6" borderId="1" xfId="0" applyNumberFormat="1" applyFont="1" applyFill="1" applyBorder="1" applyAlignment="1" applyProtection="1">
      <alignment shrinkToFit="1"/>
      <protection hidden="1"/>
    </xf>
    <xf numFmtId="169" fontId="16" fillId="6" borderId="10" xfId="2" applyNumberFormat="1" applyFont="1" applyFill="1" applyBorder="1" applyAlignment="1" applyProtection="1">
      <alignment shrinkToFit="1"/>
      <protection hidden="1"/>
    </xf>
    <xf numFmtId="169" fontId="16" fillId="6" borderId="0" xfId="2" applyNumberFormat="1" applyFont="1" applyFill="1" applyBorder="1" applyAlignment="1" applyProtection="1">
      <alignment shrinkToFit="1"/>
      <protection hidden="1"/>
    </xf>
    <xf numFmtId="169" fontId="16" fillId="6" borderId="1" xfId="2" applyNumberFormat="1" applyFont="1" applyFill="1" applyBorder="1" applyAlignment="1" applyProtection="1">
      <alignment shrinkToFit="1"/>
      <protection hidden="1"/>
    </xf>
    <xf numFmtId="169" fontId="13" fillId="6" borderId="1" xfId="2" applyNumberFormat="1" applyFont="1" applyFill="1" applyBorder="1" applyAlignment="1" applyProtection="1">
      <alignment shrinkToFit="1"/>
      <protection hidden="1"/>
    </xf>
    <xf numFmtId="168" fontId="16" fillId="6" borderId="10" xfId="3" applyNumberFormat="1" applyFont="1" applyFill="1" applyBorder="1" applyAlignment="1" applyProtection="1">
      <alignment shrinkToFit="1"/>
      <protection hidden="1"/>
    </xf>
    <xf numFmtId="168" fontId="16" fillId="6" borderId="0" xfId="3" applyNumberFormat="1" applyFont="1" applyFill="1" applyBorder="1" applyAlignment="1" applyProtection="1">
      <alignment shrinkToFit="1"/>
      <protection hidden="1"/>
    </xf>
    <xf numFmtId="168" fontId="16" fillId="6" borderId="1" xfId="3" applyNumberFormat="1" applyFont="1" applyFill="1" applyBorder="1" applyAlignment="1" applyProtection="1">
      <alignment shrinkToFit="1"/>
      <protection hidden="1"/>
    </xf>
    <xf numFmtId="168" fontId="13" fillId="6" borderId="1" xfId="3" applyNumberFormat="1" applyFont="1" applyFill="1" applyBorder="1" applyAlignment="1" applyProtection="1">
      <alignment shrinkToFit="1"/>
      <protection hidden="1"/>
    </xf>
    <xf numFmtId="0" fontId="18" fillId="6" borderId="10" xfId="0" applyFont="1" applyFill="1" applyBorder="1" applyAlignment="1" applyProtection="1">
      <alignment horizontal="left"/>
      <protection hidden="1"/>
    </xf>
    <xf numFmtId="0" fontId="18" fillId="6" borderId="0" xfId="0" applyFont="1" applyFill="1" applyAlignment="1" applyProtection="1">
      <alignment horizontal="left"/>
      <protection hidden="1"/>
    </xf>
    <xf numFmtId="169" fontId="16" fillId="6" borderId="10" xfId="2" applyNumberFormat="1" applyFont="1" applyFill="1" applyBorder="1" applyAlignment="1" applyProtection="1">
      <alignment horizontal="right" shrinkToFit="1"/>
      <protection hidden="1"/>
    </xf>
    <xf numFmtId="169" fontId="16" fillId="6" borderId="0" xfId="2" applyNumberFormat="1" applyFont="1" applyFill="1" applyBorder="1" applyAlignment="1" applyProtection="1">
      <alignment horizontal="right" shrinkToFit="1"/>
      <protection hidden="1"/>
    </xf>
    <xf numFmtId="169" fontId="16" fillId="6" borderId="1" xfId="2" applyNumberFormat="1" applyFont="1" applyFill="1" applyBorder="1" applyAlignment="1" applyProtection="1">
      <alignment horizontal="right" shrinkToFit="1"/>
      <protection hidden="1"/>
    </xf>
    <xf numFmtId="169" fontId="13" fillId="6" borderId="1" xfId="2" applyNumberFormat="1" applyFont="1" applyFill="1" applyBorder="1" applyAlignment="1" applyProtection="1">
      <alignment horizontal="right" shrinkToFit="1"/>
      <protection hidden="1"/>
    </xf>
    <xf numFmtId="1" fontId="16" fillId="6" borderId="10" xfId="0" applyNumberFormat="1" applyFont="1" applyFill="1" applyBorder="1" applyAlignment="1" applyProtection="1">
      <alignment shrinkToFit="1"/>
      <protection hidden="1"/>
    </xf>
    <xf numFmtId="1" fontId="16" fillId="6" borderId="0" xfId="0" applyNumberFormat="1" applyFont="1" applyFill="1" applyAlignment="1" applyProtection="1">
      <alignment shrinkToFit="1"/>
      <protection hidden="1"/>
    </xf>
    <xf numFmtId="1" fontId="16" fillId="6" borderId="1" xfId="0" applyNumberFormat="1" applyFont="1" applyFill="1" applyBorder="1" applyAlignment="1" applyProtection="1">
      <alignment shrinkToFit="1"/>
      <protection hidden="1"/>
    </xf>
    <xf numFmtId="1" fontId="13" fillId="6" borderId="1" xfId="0" applyNumberFormat="1" applyFont="1" applyFill="1" applyBorder="1" applyAlignment="1" applyProtection="1">
      <alignment shrinkToFit="1"/>
      <protection hidden="1"/>
    </xf>
    <xf numFmtId="168" fontId="18" fillId="6" borderId="0" xfId="3" applyNumberFormat="1" applyFont="1" applyFill="1" applyBorder="1" applyAlignment="1" applyProtection="1">
      <protection hidden="1"/>
    </xf>
    <xf numFmtId="170" fontId="18" fillId="6" borderId="0" xfId="3" applyNumberFormat="1" applyFont="1" applyFill="1" applyBorder="1" applyAlignment="1" applyProtection="1">
      <protection hidden="1"/>
    </xf>
    <xf numFmtId="164" fontId="16" fillId="6" borderId="10" xfId="3" applyNumberFormat="1" applyFont="1" applyFill="1" applyBorder="1" applyAlignment="1" applyProtection="1">
      <alignment shrinkToFit="1"/>
      <protection hidden="1"/>
    </xf>
    <xf numFmtId="164" fontId="16" fillId="6" borderId="0" xfId="3" applyNumberFormat="1" applyFont="1" applyFill="1" applyBorder="1" applyAlignment="1" applyProtection="1">
      <alignment shrinkToFit="1"/>
      <protection hidden="1"/>
    </xf>
    <xf numFmtId="164" fontId="16" fillId="6" borderId="1" xfId="3" applyNumberFormat="1" applyFont="1" applyFill="1" applyBorder="1" applyAlignment="1" applyProtection="1">
      <alignment shrinkToFit="1"/>
      <protection hidden="1"/>
    </xf>
    <xf numFmtId="164" fontId="13" fillId="6" borderId="1" xfId="3" applyNumberFormat="1" applyFont="1" applyFill="1" applyBorder="1" applyAlignment="1" applyProtection="1">
      <alignment shrinkToFit="1"/>
      <protection hidden="1"/>
    </xf>
    <xf numFmtId="0" fontId="18" fillId="6" borderId="14" xfId="0" applyFont="1" applyFill="1" applyBorder="1" applyProtection="1">
      <protection hidden="1"/>
    </xf>
    <xf numFmtId="164" fontId="18" fillId="6" borderId="12" xfId="0" applyNumberFormat="1" applyFont="1" applyFill="1" applyBorder="1" applyAlignment="1" applyProtection="1">
      <alignment horizontal="right"/>
      <protection hidden="1"/>
    </xf>
    <xf numFmtId="0" fontId="18" fillId="6" borderId="12" xfId="0" applyFont="1" applyFill="1" applyBorder="1" applyProtection="1">
      <protection hidden="1"/>
    </xf>
    <xf numFmtId="0" fontId="18" fillId="6" borderId="7" xfId="0" applyFont="1" applyFill="1" applyBorder="1" applyProtection="1">
      <protection hidden="1"/>
    </xf>
    <xf numFmtId="164" fontId="16" fillId="6" borderId="14" xfId="0" applyNumberFormat="1" applyFont="1" applyFill="1" applyBorder="1" applyAlignment="1" applyProtection="1">
      <alignment horizontal="right" shrinkToFit="1"/>
      <protection hidden="1"/>
    </xf>
    <xf numFmtId="164" fontId="16" fillId="6" borderId="12" xfId="0" applyNumberFormat="1" applyFont="1" applyFill="1" applyBorder="1" applyAlignment="1" applyProtection="1">
      <alignment horizontal="right" shrinkToFit="1"/>
      <protection hidden="1"/>
    </xf>
    <xf numFmtId="164" fontId="16" fillId="6" borderId="7" xfId="0" applyNumberFormat="1" applyFont="1" applyFill="1" applyBorder="1" applyAlignment="1" applyProtection="1">
      <alignment horizontal="right" shrinkToFit="1"/>
      <protection hidden="1"/>
    </xf>
    <xf numFmtId="164" fontId="13" fillId="6" borderId="7" xfId="0" applyNumberFormat="1" applyFont="1" applyFill="1" applyBorder="1" applyAlignment="1" applyProtection="1">
      <alignment horizontal="right" shrinkToFit="1"/>
      <protection hidden="1"/>
    </xf>
    <xf numFmtId="164" fontId="18" fillId="6" borderId="0" xfId="0" applyNumberFormat="1" applyFont="1" applyFill="1" applyAlignment="1" applyProtection="1">
      <alignment horizontal="right"/>
      <protection hidden="1"/>
    </xf>
    <xf numFmtId="164" fontId="16" fillId="6" borderId="0" xfId="0" applyNumberFormat="1" applyFont="1" applyFill="1" applyAlignment="1" applyProtection="1">
      <alignment horizontal="right" shrinkToFit="1"/>
      <protection hidden="1"/>
    </xf>
    <xf numFmtId="164" fontId="19" fillId="6" borderId="0" xfId="0" applyNumberFormat="1" applyFont="1" applyFill="1" applyAlignment="1" applyProtection="1">
      <alignment horizontal="right" shrinkToFit="1"/>
      <protection hidden="1"/>
    </xf>
    <xf numFmtId="0" fontId="17" fillId="6" borderId="13" xfId="0" applyFont="1" applyFill="1" applyBorder="1" applyAlignment="1" applyProtection="1">
      <alignment horizontal="left"/>
      <protection hidden="1"/>
    </xf>
    <xf numFmtId="0" fontId="17" fillId="6" borderId="11" xfId="0" applyFont="1" applyFill="1" applyBorder="1" applyAlignment="1" applyProtection="1">
      <alignment horizontal="center"/>
      <protection hidden="1"/>
    </xf>
    <xf numFmtId="0" fontId="17" fillId="6" borderId="13" xfId="0" applyFont="1" applyFill="1" applyBorder="1" applyAlignment="1" applyProtection="1">
      <alignment horizontal="center"/>
      <protection hidden="1"/>
    </xf>
    <xf numFmtId="0" fontId="17" fillId="6" borderId="6" xfId="0" applyFont="1" applyFill="1" applyBorder="1" applyAlignment="1" applyProtection="1">
      <alignment horizontal="center"/>
      <protection hidden="1"/>
    </xf>
    <xf numFmtId="0" fontId="15" fillId="6" borderId="13" xfId="0" applyFont="1" applyFill="1" applyBorder="1" applyAlignment="1" applyProtection="1">
      <alignment shrinkToFit="1"/>
      <protection locked="0" hidden="1"/>
    </xf>
    <xf numFmtId="0" fontId="15" fillId="6" borderId="11" xfId="0" applyFont="1" applyFill="1" applyBorder="1" applyAlignment="1" applyProtection="1">
      <alignment shrinkToFit="1"/>
      <protection locked="0" hidden="1"/>
    </xf>
    <xf numFmtId="0" fontId="15" fillId="6" borderId="11" xfId="0" applyFont="1" applyFill="1" applyBorder="1" applyProtection="1">
      <protection locked="0" hidden="1"/>
    </xf>
    <xf numFmtId="168" fontId="16" fillId="6" borderId="13" xfId="3" applyNumberFormat="1" applyFont="1" applyFill="1" applyBorder="1" applyAlignment="1" applyProtection="1">
      <alignment shrinkToFit="1"/>
      <protection hidden="1"/>
    </xf>
    <xf numFmtId="169" fontId="16" fillId="6" borderId="11" xfId="2" applyNumberFormat="1" applyFont="1" applyFill="1" applyBorder="1" applyAlignment="1" applyProtection="1">
      <alignment shrinkToFit="1"/>
      <protection hidden="1"/>
    </xf>
    <xf numFmtId="168" fontId="13" fillId="6" borderId="11" xfId="3" applyNumberFormat="1" applyFont="1" applyFill="1" applyBorder="1" applyAlignment="1" applyProtection="1">
      <alignment shrinkToFit="1"/>
      <protection hidden="1"/>
    </xf>
    <xf numFmtId="10" fontId="16" fillId="6" borderId="6" xfId="2" applyNumberFormat="1" applyFont="1" applyFill="1" applyBorder="1" applyProtection="1">
      <protection hidden="1"/>
    </xf>
    <xf numFmtId="164" fontId="13" fillId="6" borderId="6" xfId="0" applyNumberFormat="1" applyFont="1" applyFill="1" applyBorder="1" applyProtection="1">
      <protection hidden="1"/>
    </xf>
    <xf numFmtId="0" fontId="15" fillId="6" borderId="10" xfId="0" applyFont="1" applyFill="1" applyBorder="1" applyAlignment="1" applyProtection="1">
      <alignment shrinkToFit="1"/>
      <protection locked="0" hidden="1"/>
    </xf>
    <xf numFmtId="0" fontId="15" fillId="6" borderId="0" xfId="0" applyFont="1" applyFill="1" applyProtection="1">
      <protection locked="0" hidden="1"/>
    </xf>
    <xf numFmtId="168" fontId="13" fillId="6" borderId="0" xfId="3" applyNumberFormat="1" applyFont="1" applyFill="1" applyBorder="1" applyAlignment="1" applyProtection="1">
      <alignment shrinkToFit="1"/>
      <protection hidden="1"/>
    </xf>
    <xf numFmtId="10" fontId="16" fillId="6" borderId="1" xfId="2" applyNumberFormat="1" applyFont="1" applyFill="1" applyBorder="1" applyProtection="1">
      <protection hidden="1"/>
    </xf>
    <xf numFmtId="164" fontId="13" fillId="6" borderId="1" xfId="0" applyNumberFormat="1" applyFont="1" applyFill="1" applyBorder="1" applyProtection="1">
      <protection hidden="1"/>
    </xf>
    <xf numFmtId="0" fontId="15" fillId="6" borderId="14" xfId="0" applyFont="1" applyFill="1" applyBorder="1" applyAlignment="1" applyProtection="1">
      <alignment shrinkToFit="1"/>
      <protection locked="0" hidden="1"/>
    </xf>
    <xf numFmtId="0" fontId="15" fillId="6" borderId="12" xfId="0" applyFont="1" applyFill="1" applyBorder="1" applyAlignment="1" applyProtection="1">
      <alignment shrinkToFit="1"/>
      <protection locked="0" hidden="1"/>
    </xf>
    <xf numFmtId="0" fontId="15" fillId="6" borderId="12" xfId="0" applyFont="1" applyFill="1" applyBorder="1" applyProtection="1">
      <protection locked="0" hidden="1"/>
    </xf>
    <xf numFmtId="168" fontId="16" fillId="6" borderId="14" xfId="3" applyNumberFormat="1" applyFont="1" applyFill="1" applyBorder="1" applyAlignment="1" applyProtection="1">
      <alignment shrinkToFit="1"/>
      <protection hidden="1"/>
    </xf>
    <xf numFmtId="169" fontId="16" fillId="6" borderId="12" xfId="2" applyNumberFormat="1" applyFont="1" applyFill="1" applyBorder="1" applyAlignment="1" applyProtection="1">
      <alignment shrinkToFit="1"/>
      <protection hidden="1"/>
    </xf>
    <xf numFmtId="168" fontId="13" fillId="6" borderId="12" xfId="3" applyNumberFormat="1" applyFont="1" applyFill="1" applyBorder="1" applyAlignment="1" applyProtection="1">
      <alignment shrinkToFit="1"/>
      <protection hidden="1"/>
    </xf>
    <xf numFmtId="10" fontId="16" fillId="6" borderId="7" xfId="2" applyNumberFormat="1" applyFont="1" applyFill="1" applyBorder="1" applyProtection="1">
      <protection hidden="1"/>
    </xf>
    <xf numFmtId="164" fontId="13" fillId="6" borderId="7" xfId="0" applyNumberFormat="1" applyFont="1" applyFill="1" applyBorder="1" applyProtection="1">
      <protection hidden="1"/>
    </xf>
    <xf numFmtId="0" fontId="20" fillId="6" borderId="0" xfId="0" applyFont="1" applyFill="1" applyAlignment="1" applyProtection="1">
      <alignment shrinkToFit="1"/>
      <protection hidden="1"/>
    </xf>
    <xf numFmtId="0" fontId="20" fillId="6" borderId="0" xfId="0" applyFont="1" applyFill="1" applyProtection="1">
      <protection hidden="1"/>
    </xf>
    <xf numFmtId="168" fontId="19" fillId="6" borderId="0" xfId="3" applyNumberFormat="1" applyFont="1" applyFill="1" applyBorder="1" applyAlignment="1" applyProtection="1">
      <alignment shrinkToFit="1"/>
      <protection hidden="1"/>
    </xf>
    <xf numFmtId="10" fontId="16" fillId="6" borderId="0" xfId="2" applyNumberFormat="1" applyFont="1" applyFill="1" applyBorder="1" applyProtection="1">
      <protection hidden="1"/>
    </xf>
    <xf numFmtId="164" fontId="19" fillId="6" borderId="0" xfId="0" applyNumberFormat="1" applyFont="1" applyFill="1" applyProtection="1">
      <protection hidden="1"/>
    </xf>
    <xf numFmtId="0" fontId="16" fillId="6" borderId="13" xfId="0" applyFont="1" applyFill="1" applyBorder="1" applyAlignment="1" applyProtection="1">
      <alignment horizontal="left"/>
      <protection hidden="1"/>
    </xf>
    <xf numFmtId="0" fontId="16" fillId="6" borderId="11" xfId="0" applyFont="1" applyFill="1" applyBorder="1" applyAlignment="1" applyProtection="1">
      <alignment horizontal="centerContinuous"/>
      <protection hidden="1"/>
    </xf>
    <xf numFmtId="0" fontId="16" fillId="6" borderId="11" xfId="0" applyFont="1" applyFill="1" applyBorder="1" applyProtection="1">
      <protection hidden="1"/>
    </xf>
    <xf numFmtId="0" fontId="16" fillId="6" borderId="11" xfId="0" applyFont="1" applyFill="1" applyBorder="1" applyAlignment="1" applyProtection="1">
      <alignment horizontal="left"/>
      <protection hidden="1"/>
    </xf>
    <xf numFmtId="0" fontId="16" fillId="6" borderId="6" xfId="0" applyFont="1" applyFill="1" applyBorder="1" applyProtection="1">
      <protection hidden="1"/>
    </xf>
    <xf numFmtId="0" fontId="16" fillId="6" borderId="10" xfId="0" applyFont="1" applyFill="1" applyBorder="1" applyProtection="1">
      <protection hidden="1"/>
    </xf>
    <xf numFmtId="0" fontId="16" fillId="6" borderId="0" xfId="0" applyFont="1" applyFill="1" applyProtection="1">
      <protection hidden="1"/>
    </xf>
    <xf numFmtId="0" fontId="16" fillId="6" borderId="1" xfId="0" applyFont="1" applyFill="1" applyBorder="1" applyProtection="1">
      <protection hidden="1"/>
    </xf>
    <xf numFmtId="9" fontId="16" fillId="6" borderId="0" xfId="2" applyFont="1" applyFill="1" applyBorder="1" applyProtection="1">
      <protection hidden="1"/>
    </xf>
    <xf numFmtId="168" fontId="16" fillId="6" borderId="0" xfId="3" applyNumberFormat="1" applyFont="1" applyFill="1" applyBorder="1" applyProtection="1">
      <protection hidden="1"/>
    </xf>
    <xf numFmtId="0" fontId="16" fillId="6" borderId="10" xfId="0" applyFont="1" applyFill="1" applyBorder="1" applyAlignment="1" applyProtection="1">
      <alignment horizontal="left"/>
      <protection hidden="1"/>
    </xf>
    <xf numFmtId="0" fontId="16" fillId="6" borderId="0" xfId="0" applyFont="1" applyFill="1" applyAlignment="1" applyProtection="1">
      <alignment horizontal="centerContinuous"/>
      <protection hidden="1"/>
    </xf>
    <xf numFmtId="0" fontId="16" fillId="6" borderId="0" xfId="0" applyFont="1" applyFill="1" applyAlignment="1" applyProtection="1">
      <alignment horizontal="left"/>
      <protection hidden="1"/>
    </xf>
    <xf numFmtId="0" fontId="16" fillId="6" borderId="14" xfId="0" applyFont="1" applyFill="1" applyBorder="1" applyProtection="1">
      <protection hidden="1"/>
    </xf>
    <xf numFmtId="0" fontId="16" fillId="6" borderId="12" xfId="0" applyFont="1" applyFill="1" applyBorder="1" applyProtection="1">
      <protection hidden="1"/>
    </xf>
    <xf numFmtId="0" fontId="16" fillId="6" borderId="7" xfId="0" applyFont="1" applyFill="1" applyBorder="1" applyProtection="1">
      <protection hidden="1"/>
    </xf>
    <xf numFmtId="49" fontId="24" fillId="6" borderId="0" xfId="0" applyNumberFormat="1" applyFont="1" applyFill="1" applyAlignment="1">
      <alignment vertical="top"/>
    </xf>
    <xf numFmtId="0" fontId="6" fillId="5" borderId="2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9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/>
    </xf>
    <xf numFmtId="0" fontId="11" fillId="6" borderId="0" xfId="0" applyFont="1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15" xfId="0" applyBorder="1"/>
    <xf numFmtId="0" fontId="0" fillId="0" borderId="3" xfId="0" applyBorder="1"/>
    <xf numFmtId="0" fontId="17" fillId="6" borderId="5" xfId="0" applyFont="1" applyFill="1" applyBorder="1" applyAlignment="1" applyProtection="1">
      <alignment horizontal="center"/>
      <protection hidden="1"/>
    </xf>
    <xf numFmtId="0" fontId="17" fillId="6" borderId="15" xfId="0" applyFont="1" applyFill="1" applyBorder="1" applyAlignment="1" applyProtection="1">
      <alignment horizontal="center"/>
      <protection hidden="1"/>
    </xf>
    <xf numFmtId="0" fontId="17" fillId="6" borderId="3" xfId="0" applyFont="1" applyFill="1" applyBorder="1" applyAlignment="1" applyProtection="1">
      <alignment horizontal="center"/>
      <protection hidden="1"/>
    </xf>
    <xf numFmtId="0" fontId="0" fillId="6" borderId="15" xfId="0" applyFill="1" applyBorder="1" applyProtection="1">
      <protection hidden="1"/>
    </xf>
    <xf numFmtId="0" fontId="0" fillId="6" borderId="3" xfId="0" applyFill="1" applyBorder="1" applyProtection="1">
      <protection hidden="1"/>
    </xf>
    <xf numFmtId="0" fontId="14" fillId="6" borderId="16" xfId="0" applyFont="1" applyFill="1" applyBorder="1" applyProtection="1">
      <protection hidden="1"/>
    </xf>
    <xf numFmtId="0" fontId="14" fillId="6" borderId="17" xfId="0" applyFont="1" applyFill="1" applyBorder="1" applyProtection="1">
      <protection hidden="1"/>
    </xf>
    <xf numFmtId="0" fontId="14" fillId="6" borderId="18" xfId="0" applyFont="1" applyFill="1" applyBorder="1" applyProtection="1">
      <protection hidden="1"/>
    </xf>
    <xf numFmtId="0" fontId="0" fillId="6" borderId="18" xfId="0" applyFill="1" applyBorder="1" applyProtection="1">
      <protection hidden="1"/>
    </xf>
    <xf numFmtId="0" fontId="2" fillId="6" borderId="18" xfId="0" applyFont="1" applyFill="1" applyBorder="1" applyProtection="1">
      <protection hidden="1"/>
    </xf>
    <xf numFmtId="0" fontId="15" fillId="6" borderId="20" xfId="0" applyFont="1" applyFill="1" applyBorder="1" applyAlignment="1" applyProtection="1">
      <alignment horizontal="left" shrinkToFit="1"/>
      <protection locked="0" hidden="1"/>
    </xf>
    <xf numFmtId="0" fontId="15" fillId="6" borderId="21" xfId="0" applyFont="1" applyFill="1" applyBorder="1" applyAlignment="1" applyProtection="1">
      <alignment horizontal="left" shrinkToFit="1"/>
      <protection locked="0" hidden="1"/>
    </xf>
    <xf numFmtId="0" fontId="15" fillId="6" borderId="22" xfId="0" applyFont="1" applyFill="1" applyBorder="1" applyAlignment="1" applyProtection="1">
      <alignment horizontal="left" shrinkToFit="1"/>
      <protection locked="0" hidden="1"/>
    </xf>
    <xf numFmtId="0" fontId="0" fillId="6" borderId="22" xfId="0" applyFill="1" applyBorder="1" applyProtection="1">
      <protection locked="0" hidden="1"/>
    </xf>
    <xf numFmtId="0" fontId="0" fillId="6" borderId="22" xfId="0" applyFill="1" applyBorder="1" applyAlignment="1" applyProtection="1">
      <alignment shrinkToFit="1"/>
      <protection locked="0" hidden="1"/>
    </xf>
    <xf numFmtId="0" fontId="2" fillId="6" borderId="22" xfId="0" applyFont="1" applyFill="1" applyBorder="1" applyAlignment="1" applyProtection="1">
      <alignment horizontal="left" shrinkToFit="1"/>
      <protection locked="0" hidden="1"/>
    </xf>
  </cellXfs>
  <cellStyles count="6">
    <cellStyle name="Dezimal_Lean6-060602" xfId="3" xr:uid="{00000000-0005-0000-0000-000000000000}"/>
    <cellStyle name="Followed Hyperlink" xfId="5" builtinId="9" hidden="1"/>
    <cellStyle name="Hyperlink" xfId="4" builtinId="8" hidden="1"/>
    <cellStyle name="Normal" xfId="0" builtinId="0"/>
    <cellStyle name="Percent" xfId="2" builtinId="5"/>
    <cellStyle name="RowLevel_1_RZNO (2)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669172932330796E-2"/>
          <c:y val="9.7560975609756101E-2"/>
          <c:w val="0.87218045112781994"/>
          <c:h val="0.68902439024390205"/>
        </c:manualLayout>
      </c:layout>
      <c:barChart>
        <c:barDir val="col"/>
        <c:grouping val="clustered"/>
        <c:varyColors val="0"/>
        <c:ser>
          <c:idx val="0"/>
          <c:order val="0"/>
          <c:tx>
            <c:v>DPMO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9"/>
              <c:pt idx="0">
                <c:v>_x0006_Type-A</c:v>
              </c:pt>
              <c:pt idx="1">
                <c:v>_x0006_Type-B</c:v>
              </c:pt>
              <c:pt idx="2">
                <c:v>_x0006_Type-C</c:v>
              </c:pt>
              <c:pt idx="3">
                <c:v>_x0006_Type-D</c:v>
              </c:pt>
              <c:pt idx="4">
                <c:v>_x0006_Type-E</c:v>
              </c:pt>
              <c:pt idx="5">
                <c:v>_x0006_Type-F</c:v>
              </c:pt>
              <c:pt idx="6">
                <c:v>_x0006_Type-G</c:v>
              </c:pt>
              <c:pt idx="7">
                <c:v>_x0006_Type-H</c:v>
              </c:pt>
              <c:pt idx="8">
                <c:v>_x0006_Type-I</c:v>
              </c:pt>
            </c:strLit>
          </c:cat>
          <c:val>
            <c:numLit>
              <c:formatCode>General</c:formatCode>
              <c:ptCount val="9"/>
              <c:pt idx="0">
                <c:v>1176.4705882352901</c:v>
              </c:pt>
              <c:pt idx="1">
                <c:v>112.04481792717</c:v>
              </c:pt>
              <c:pt idx="2">
                <c:v>1676.0946993505099</c:v>
              </c:pt>
              <c:pt idx="3">
                <c:v>610.13907581875196</c:v>
              </c:pt>
              <c:pt idx="4">
                <c:v>3854.166666666657</c:v>
              </c:pt>
              <c:pt idx="5">
                <c:v>168.06722689075599</c:v>
              </c:pt>
              <c:pt idx="6">
                <c:v>1005.6568196103</c:v>
              </c:pt>
              <c:pt idx="7">
                <c:v>457.60430686406397</c:v>
              </c:pt>
              <c:pt idx="8">
                <c:v>5138.8888888888796</c:v>
              </c:pt>
            </c:numLit>
          </c:val>
          <c:extLst>
            <c:ext xmlns:c16="http://schemas.microsoft.com/office/drawing/2014/chart" uri="{C3380CC4-5D6E-409C-BE32-E72D297353CC}">
              <c16:uniqueId val="{00000000-2F90-436F-B7D3-FE092961F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54547288"/>
        <c:axId val="-2069215592"/>
      </c:barChart>
      <c:catAx>
        <c:axId val="-2054547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069215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9215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054547288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</xdr:colOff>
      <xdr:row>11</xdr:row>
      <xdr:rowOff>81280</xdr:rowOff>
    </xdr:from>
    <xdr:to>
      <xdr:col>8</xdr:col>
      <xdr:colOff>382587</xdr:colOff>
      <xdr:row>15</xdr:row>
      <xdr:rowOff>20955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Grp="1" noChangeArrowheads="1"/>
        </xdr:cNvSpPr>
      </xdr:nvSpPr>
      <xdr:spPr>
        <a:xfrm>
          <a:off x="5715" y="2082800"/>
          <a:ext cx="8443912" cy="549275"/>
        </a:xfrm>
        <a:prstGeom prst="rect">
          <a:avLst/>
        </a:prstGeom>
      </xdr:spPr>
      <xdr:txBody>
        <a:bodyPr vert="horz" wrap="square" lIns="0" tIns="0" rIns="0" bIns="0" rtlCol="0" anchor="t">
          <a:normAutofit fontScale="90000"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l">
            <a:lnSpc>
              <a:spcPct val="100000"/>
            </a:lnSpc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endParaRPr lang="en-GB" sz="1600"/>
        </a:p>
      </xdr:txBody>
    </xdr:sp>
    <xdr:clientData/>
  </xdr:twoCellAnchor>
  <xdr:twoCellAnchor>
    <xdr:from>
      <xdr:col>3</xdr:col>
      <xdr:colOff>1403667</xdr:colOff>
      <xdr:row>10</xdr:row>
      <xdr:rowOff>714057</xdr:rowOff>
    </xdr:from>
    <xdr:to>
      <xdr:col>5</xdr:col>
      <xdr:colOff>392747</xdr:colOff>
      <xdr:row>11</xdr:row>
      <xdr:rowOff>140392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4339907" y="2563177"/>
          <a:ext cx="1143000" cy="340735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GB" sz="1600">
              <a:solidFill>
                <a:srgbClr val="000000"/>
              </a:solidFill>
            </a:rPr>
            <a:t>Step 1</a:t>
          </a:r>
        </a:p>
      </xdr:txBody>
    </xdr:sp>
    <xdr:clientData/>
  </xdr:twoCellAnchor>
  <xdr:twoCellAnchor>
    <xdr:from>
      <xdr:col>2</xdr:col>
      <xdr:colOff>1173797</xdr:colOff>
      <xdr:row>10</xdr:row>
      <xdr:rowOff>564832</xdr:rowOff>
    </xdr:from>
    <xdr:to>
      <xdr:col>3</xdr:col>
      <xdr:colOff>762317</xdr:colOff>
      <xdr:row>10</xdr:row>
      <xdr:rowOff>905567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2707957" y="2413952"/>
          <a:ext cx="990600" cy="340735"/>
        </a:xfrm>
        <a:prstGeom prst="rect">
          <a:avLst/>
        </a:prstGeom>
        <a:noFill/>
        <a:ln w="12600">
          <a:solidFill>
            <a:srgbClr val="000000"/>
          </a:solidFill>
          <a:miter lim="800000"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GB" sz="1600">
              <a:solidFill>
                <a:srgbClr val="000000"/>
              </a:solidFill>
            </a:rPr>
            <a:t>100 Units</a:t>
          </a:r>
        </a:p>
      </xdr:txBody>
    </xdr:sp>
    <xdr:clientData/>
  </xdr:twoCellAnchor>
  <xdr:twoCellAnchor>
    <xdr:from>
      <xdr:col>7</xdr:col>
      <xdr:colOff>529590</xdr:colOff>
      <xdr:row>11</xdr:row>
      <xdr:rowOff>18732</xdr:rowOff>
    </xdr:from>
    <xdr:to>
      <xdr:col>8</xdr:col>
      <xdr:colOff>616267</xdr:colOff>
      <xdr:row>11</xdr:row>
      <xdr:rowOff>20320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7926070" y="2782252"/>
          <a:ext cx="757237" cy="1588"/>
        </a:xfrm>
        <a:prstGeom prst="line">
          <a:avLst/>
        </a:prstGeom>
        <a:noFill/>
        <a:ln w="12600">
          <a:solidFill>
            <a:srgbClr val="000000"/>
          </a:solidFill>
          <a:miter lim="800000"/>
          <a:headEnd/>
          <a:tailEnd type="triangle" w="med" len="med"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3</xdr:col>
      <xdr:colOff>254317</xdr:colOff>
      <xdr:row>11</xdr:row>
      <xdr:rowOff>494982</xdr:rowOff>
    </xdr:from>
    <xdr:to>
      <xdr:col>4</xdr:col>
      <xdr:colOff>142557</xdr:colOff>
      <xdr:row>11</xdr:row>
      <xdr:rowOff>1020383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3190557" y="3258502"/>
          <a:ext cx="1371600" cy="525401"/>
        </a:xfrm>
        <a:prstGeom prst="rect">
          <a:avLst/>
        </a:prstGeom>
        <a:solidFill>
          <a:srgbClr val="FFFF00"/>
        </a:solidFill>
        <a:ln w="12600">
          <a:solidFill>
            <a:srgbClr val="000000"/>
          </a:solidFill>
          <a:miter lim="800000"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lnSpc>
              <a:spcPct val="100000"/>
            </a:lnSpc>
            <a:spcBef>
              <a:spcPts val="1125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GB" sz="1400">
              <a:solidFill>
                <a:srgbClr val="000000"/>
              </a:solidFill>
            </a:rPr>
            <a:t>10 units lost as scrap</a:t>
          </a:r>
        </a:p>
      </xdr:txBody>
    </xdr:sp>
    <xdr:clientData/>
  </xdr:twoCellAnchor>
  <xdr:twoCellAnchor>
    <xdr:from>
      <xdr:col>5</xdr:col>
      <xdr:colOff>387985</xdr:colOff>
      <xdr:row>11</xdr:row>
      <xdr:rowOff>18732</xdr:rowOff>
    </xdr:from>
    <xdr:to>
      <xdr:col>6</xdr:col>
      <xdr:colOff>184150</xdr:colOff>
      <xdr:row>11</xdr:row>
      <xdr:rowOff>20320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5478145" y="2782252"/>
          <a:ext cx="466725" cy="1588"/>
        </a:xfrm>
        <a:prstGeom prst="line">
          <a:avLst/>
        </a:prstGeom>
        <a:noFill/>
        <a:ln w="12600">
          <a:solidFill>
            <a:srgbClr val="000000"/>
          </a:solidFill>
          <a:prstDash val="dash"/>
          <a:miter lim="800000"/>
          <a:headEnd/>
          <a:tailEnd type="triangle" w="med" len="med"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9</xdr:col>
      <xdr:colOff>21907</xdr:colOff>
      <xdr:row>10</xdr:row>
      <xdr:rowOff>714057</xdr:rowOff>
    </xdr:from>
    <xdr:to>
      <xdr:col>13</xdr:col>
      <xdr:colOff>396240</xdr:colOff>
      <xdr:row>11</xdr:row>
      <xdr:rowOff>1199657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8759507" y="2563177"/>
          <a:ext cx="3056573" cy="14000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US" sz="1600">
              <a:solidFill>
                <a:srgbClr val="000000"/>
              </a:solidFill>
            </a:rPr>
            <a:t>Throughput Yield, TPY = (100-10-10)/100</a:t>
          </a:r>
        </a:p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US" sz="1600">
              <a:solidFill>
                <a:srgbClr val="000000"/>
              </a:solidFill>
            </a:rPr>
            <a:t>TPY = (100-20)/100 = .80 or 80%</a:t>
          </a:r>
        </a:p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endParaRPr lang="en-GB" sz="1600">
            <a:solidFill>
              <a:srgbClr val="000000"/>
            </a:solidFill>
          </a:endParaRPr>
        </a:p>
      </xdr:txBody>
    </xdr:sp>
    <xdr:clientData/>
  </xdr:twoCellAnchor>
  <xdr:twoCellAnchor>
    <xdr:from>
      <xdr:col>6</xdr:col>
      <xdr:colOff>184150</xdr:colOff>
      <xdr:row>10</xdr:row>
      <xdr:rowOff>542607</xdr:rowOff>
    </xdr:from>
    <xdr:to>
      <xdr:col>7</xdr:col>
      <xdr:colOff>529590</xdr:colOff>
      <xdr:row>11</xdr:row>
      <xdr:rowOff>435737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5944870" y="2391727"/>
          <a:ext cx="1981200" cy="807530"/>
        </a:xfrm>
        <a:prstGeom prst="rect">
          <a:avLst/>
        </a:prstGeom>
        <a:solidFill>
          <a:srgbClr val="BCAD75"/>
        </a:solidFill>
        <a:ln w="12600">
          <a:solidFill>
            <a:srgbClr val="000000"/>
          </a:solidFill>
          <a:prstDash val="dash"/>
          <a:miter lim="800000"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lnSpc>
              <a:spcPct val="100000"/>
            </a:lnSpc>
            <a:spcBef>
              <a:spcPts val="1125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GB" sz="1400">
              <a:solidFill>
                <a:srgbClr val="000000"/>
              </a:solidFill>
            </a:rPr>
            <a:t>Hidden Factory</a:t>
          </a:r>
        </a:p>
        <a:p>
          <a:pPr algn="ctr" eaLnBrk="1" hangingPunct="1">
            <a:lnSpc>
              <a:spcPct val="100000"/>
            </a:lnSpc>
            <a:spcBef>
              <a:spcPts val="1000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GB" sz="1200">
              <a:solidFill>
                <a:srgbClr val="000000"/>
              </a:solidFill>
            </a:rPr>
            <a:t>10 units are reworked and placed back into the process</a:t>
          </a:r>
        </a:p>
      </xdr:txBody>
    </xdr:sp>
    <xdr:clientData/>
  </xdr:twoCellAnchor>
  <xdr:twoCellAnchor>
    <xdr:from>
      <xdr:col>4</xdr:col>
      <xdr:colOff>142558</xdr:colOff>
      <xdr:row>11</xdr:row>
      <xdr:rowOff>140391</xdr:rowOff>
    </xdr:from>
    <xdr:to>
      <xdr:col>4</xdr:col>
      <xdr:colOff>491808</xdr:colOff>
      <xdr:row>11</xdr:row>
      <xdr:rowOff>757682</xdr:rowOff>
    </xdr:to>
    <xdr:cxnSp macro="">
      <xdr:nvCxnSpPr>
        <xdr:cNvPr id="12" name="AutoShape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cxnSpLocks noChangeShapeType="1"/>
          <a:stCxn id="5" idx="2"/>
          <a:endCxn id="8" idx="3"/>
        </xdr:cNvCxnSpPr>
      </xdr:nvCxnSpPr>
      <xdr:spPr bwMode="auto">
        <a:xfrm rot="5400000">
          <a:off x="4428137" y="3037932"/>
          <a:ext cx="617291" cy="349250"/>
        </a:xfrm>
        <a:prstGeom prst="bentConnector2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765492</xdr:colOff>
      <xdr:row>11</xdr:row>
      <xdr:rowOff>17145</xdr:rowOff>
    </xdr:from>
    <xdr:to>
      <xdr:col>3</xdr:col>
      <xdr:colOff>1406842</xdr:colOff>
      <xdr:row>11</xdr:row>
      <xdr:rowOff>18732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3701732" y="2780665"/>
          <a:ext cx="641350" cy="1587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6</xdr:col>
      <xdr:colOff>617691</xdr:colOff>
      <xdr:row>39</xdr:row>
      <xdr:rowOff>137160</xdr:rowOff>
    </xdr:from>
    <xdr:to>
      <xdr:col>7</xdr:col>
      <xdr:colOff>72543</xdr:colOff>
      <xdr:row>43</xdr:row>
      <xdr:rowOff>18097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6378411" y="8996680"/>
          <a:ext cx="1090612" cy="490537"/>
        </a:xfrm>
        <a:prstGeom prst="rect">
          <a:avLst/>
        </a:prstGeom>
        <a:solidFill>
          <a:srgbClr val="C0C0C0"/>
        </a:solidFill>
        <a:ln w="9360">
          <a:solidFill>
            <a:srgbClr val="00000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400"/>
        </a:p>
      </xdr:txBody>
    </xdr:sp>
    <xdr:clientData/>
  </xdr:twoCellAnchor>
  <xdr:twoCellAnchor>
    <xdr:from>
      <xdr:col>0</xdr:col>
      <xdr:colOff>0</xdr:colOff>
      <xdr:row>40</xdr:row>
      <xdr:rowOff>27622</xdr:rowOff>
    </xdr:from>
    <xdr:to>
      <xdr:col>8</xdr:col>
      <xdr:colOff>307023</xdr:colOff>
      <xdr:row>42</xdr:row>
      <xdr:rowOff>63557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0" y="9953942"/>
          <a:ext cx="8374063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1773238" algn="l"/>
              <a:tab pos="3598863" algn="l"/>
              <a:tab pos="5543550" algn="l"/>
              <a:tab pos="7300913" algn="l"/>
              <a:tab pos="9126538" algn="l"/>
              <a:tab pos="10952163" algn="l"/>
            </a:tabLst>
          </a:pPr>
          <a:r>
            <a:rPr lang="en-GB" sz="1600">
              <a:solidFill>
                <a:srgbClr val="000000"/>
              </a:solidFill>
            </a:rPr>
            <a:t> RTY	.80        x	.778         x 	.75         =    46.7% </a:t>
          </a:r>
        </a:p>
      </xdr:txBody>
    </xdr:sp>
    <xdr:clientData/>
  </xdr:twoCellAnchor>
  <xdr:twoCellAnchor>
    <xdr:from>
      <xdr:col>0</xdr:col>
      <xdr:colOff>68263</xdr:colOff>
      <xdr:row>20</xdr:row>
      <xdr:rowOff>72072</xdr:rowOff>
    </xdr:from>
    <xdr:to>
      <xdr:col>8</xdr:col>
      <xdr:colOff>126048</xdr:colOff>
      <xdr:row>22</xdr:row>
      <xdr:rowOff>108007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68263" y="6950392"/>
          <a:ext cx="8124825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1773238" algn="l"/>
              <a:tab pos="3598863" algn="l"/>
              <a:tab pos="5595938" algn="l"/>
              <a:tab pos="7300913" algn="l"/>
              <a:tab pos="9126538" algn="l"/>
              <a:tab pos="10952163" algn="l"/>
            </a:tabLst>
          </a:pPr>
          <a:r>
            <a:rPr lang="en-GB" sz="1600" u="sng">
              <a:solidFill>
                <a:srgbClr val="000000"/>
              </a:solidFill>
            </a:rPr>
            <a:t>Process	Step 1	Step 2             Step 3       Total</a:t>
          </a:r>
        </a:p>
      </xdr:txBody>
    </xdr:sp>
    <xdr:clientData/>
  </xdr:twoCellAnchor>
  <xdr:twoCellAnchor>
    <xdr:from>
      <xdr:col>0</xdr:col>
      <xdr:colOff>80963</xdr:colOff>
      <xdr:row>23</xdr:row>
      <xdr:rowOff>84772</xdr:rowOff>
    </xdr:from>
    <xdr:to>
      <xdr:col>7</xdr:col>
      <xdr:colOff>623570</xdr:colOff>
      <xdr:row>25</xdr:row>
      <xdr:rowOff>120707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80963" y="7420292"/>
          <a:ext cx="7939087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1773238" algn="l"/>
              <a:tab pos="3598863" algn="l"/>
              <a:tab pos="5486400" algn="l"/>
              <a:tab pos="6515100" algn="l"/>
              <a:tab pos="7300913" algn="l"/>
              <a:tab pos="9126538" algn="l"/>
              <a:tab pos="10952163" algn="l"/>
            </a:tabLst>
          </a:pPr>
          <a:r>
            <a:rPr lang="en-GB" sz="1600">
              <a:solidFill>
                <a:srgbClr val="000000"/>
              </a:solidFill>
            </a:rPr>
            <a:t>Input	100	90	80	100  </a:t>
          </a:r>
        </a:p>
      </xdr:txBody>
    </xdr:sp>
    <xdr:clientData/>
  </xdr:twoCellAnchor>
  <xdr:twoCellAnchor>
    <xdr:from>
      <xdr:col>0</xdr:col>
      <xdr:colOff>80963</xdr:colOff>
      <xdr:row>26</xdr:row>
      <xdr:rowOff>84772</xdr:rowOff>
    </xdr:from>
    <xdr:to>
      <xdr:col>8</xdr:col>
      <xdr:colOff>80010</xdr:colOff>
      <xdr:row>28</xdr:row>
      <xdr:rowOff>120707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80963" y="7877492"/>
          <a:ext cx="8066087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1773238" algn="l"/>
              <a:tab pos="3598863" algn="l"/>
              <a:tab pos="5486400" algn="l"/>
              <a:tab pos="6573838" algn="l"/>
              <a:tab pos="7300913" algn="l"/>
              <a:tab pos="9126538" algn="l"/>
              <a:tab pos="10952163" algn="l"/>
            </a:tabLst>
          </a:pPr>
          <a:r>
            <a:rPr lang="en-GB" sz="1600">
              <a:solidFill>
                <a:srgbClr val="000000"/>
              </a:solidFill>
            </a:rPr>
            <a:t>Scrap	10	10	10	30</a:t>
          </a:r>
        </a:p>
      </xdr:txBody>
    </xdr:sp>
    <xdr:clientData/>
  </xdr:twoCellAnchor>
  <xdr:twoCellAnchor>
    <xdr:from>
      <xdr:col>0</xdr:col>
      <xdr:colOff>80963</xdr:colOff>
      <xdr:row>30</xdr:row>
      <xdr:rowOff>8572</xdr:rowOff>
    </xdr:from>
    <xdr:to>
      <xdr:col>7</xdr:col>
      <xdr:colOff>663258</xdr:colOff>
      <xdr:row>32</xdr:row>
      <xdr:rowOff>44507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80963" y="8410892"/>
          <a:ext cx="7978775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1773238" algn="l"/>
              <a:tab pos="3598863" algn="l"/>
              <a:tab pos="5486400" algn="l"/>
              <a:tab pos="6573838" algn="l"/>
              <a:tab pos="7300913" algn="l"/>
              <a:tab pos="9126538" algn="l"/>
              <a:tab pos="10952163" algn="l"/>
            </a:tabLst>
          </a:pPr>
          <a:r>
            <a:rPr lang="en-GB" sz="1600">
              <a:solidFill>
                <a:srgbClr val="000000"/>
              </a:solidFill>
            </a:rPr>
            <a:t>Rework	10	10	10	30</a:t>
          </a:r>
        </a:p>
      </xdr:txBody>
    </xdr:sp>
    <xdr:clientData/>
  </xdr:twoCellAnchor>
  <xdr:twoCellAnchor>
    <xdr:from>
      <xdr:col>0</xdr:col>
      <xdr:colOff>80963</xdr:colOff>
      <xdr:row>36</xdr:row>
      <xdr:rowOff>84772</xdr:rowOff>
    </xdr:from>
    <xdr:to>
      <xdr:col>8</xdr:col>
      <xdr:colOff>307023</xdr:colOff>
      <xdr:row>38</xdr:row>
      <xdr:rowOff>120707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80963" y="9401492"/>
          <a:ext cx="8293100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1773238" algn="l"/>
              <a:tab pos="3598863" algn="l"/>
              <a:tab pos="5486400" algn="l"/>
              <a:tab pos="7300913" algn="l"/>
              <a:tab pos="9126538" algn="l"/>
              <a:tab pos="10952163" algn="l"/>
            </a:tabLst>
          </a:pPr>
          <a:r>
            <a:rPr lang="en-GB" sz="1600">
              <a:solidFill>
                <a:srgbClr val="000000"/>
              </a:solidFill>
            </a:rPr>
            <a:t>TPY	80%	77.8%	75.0%</a:t>
          </a:r>
        </a:p>
      </xdr:txBody>
    </xdr:sp>
    <xdr:clientData/>
  </xdr:twoCellAnchor>
  <xdr:twoCellAnchor>
    <xdr:from>
      <xdr:col>2</xdr:col>
      <xdr:colOff>1091565</xdr:colOff>
      <xdr:row>27</xdr:row>
      <xdr:rowOff>103822</xdr:rowOff>
    </xdr:from>
    <xdr:to>
      <xdr:col>3</xdr:col>
      <xdr:colOff>141923</xdr:colOff>
      <xdr:row>27</xdr:row>
      <xdr:rowOff>105410</xdr:rowOff>
    </xdr:to>
    <xdr:sp macro="" textlink="">
      <xdr:nvSpPr>
        <xdr:cNvPr id="22" name="Line 8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2625725" y="8048942"/>
          <a:ext cx="452438" cy="1588"/>
        </a:xfrm>
        <a:prstGeom prst="line">
          <a:avLst/>
        </a:prstGeom>
        <a:noFill/>
        <a:ln w="38160">
          <a:solidFill>
            <a:srgbClr val="FFFFFF"/>
          </a:solidFill>
          <a:miter lim="800000"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3</xdr:col>
      <xdr:colOff>141923</xdr:colOff>
      <xdr:row>25</xdr:row>
      <xdr:rowOff>6985</xdr:rowOff>
    </xdr:from>
    <xdr:to>
      <xdr:col>3</xdr:col>
      <xdr:colOff>143510</xdr:colOff>
      <xdr:row>27</xdr:row>
      <xdr:rowOff>105410</xdr:rowOff>
    </xdr:to>
    <xdr:sp macro="" textlink="">
      <xdr:nvSpPr>
        <xdr:cNvPr id="23" name="Line 9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 flipV="1">
          <a:off x="3078163" y="7647305"/>
          <a:ext cx="1587" cy="403225"/>
        </a:xfrm>
        <a:prstGeom prst="line">
          <a:avLst/>
        </a:prstGeom>
        <a:noFill/>
        <a:ln w="38160">
          <a:solidFill>
            <a:srgbClr val="FFFFFF"/>
          </a:solidFill>
          <a:miter lim="800000"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3</xdr:col>
      <xdr:colOff>141923</xdr:colOff>
      <xdr:row>25</xdr:row>
      <xdr:rowOff>8572</xdr:rowOff>
    </xdr:from>
    <xdr:to>
      <xdr:col>3</xdr:col>
      <xdr:colOff>751523</xdr:colOff>
      <xdr:row>25</xdr:row>
      <xdr:rowOff>10160</xdr:rowOff>
    </xdr:to>
    <xdr:sp macro="" textlink="">
      <xdr:nvSpPr>
        <xdr:cNvPr id="24" name="Line 1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3078163" y="7648892"/>
          <a:ext cx="609600" cy="1588"/>
        </a:xfrm>
        <a:prstGeom prst="line">
          <a:avLst/>
        </a:prstGeom>
        <a:noFill/>
        <a:ln w="38160">
          <a:solidFill>
            <a:srgbClr val="FFFFFF"/>
          </a:solidFill>
          <a:miter lim="800000"/>
          <a:headEnd/>
          <a:tailEnd type="triangle" w="med" len="med"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1</xdr:col>
      <xdr:colOff>17463</xdr:colOff>
      <xdr:row>43</xdr:row>
      <xdr:rowOff>135572</xdr:rowOff>
    </xdr:from>
    <xdr:to>
      <xdr:col>5</xdr:col>
      <xdr:colOff>591503</xdr:colOff>
      <xdr:row>46</xdr:row>
      <xdr:rowOff>19107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881063" y="10519092"/>
          <a:ext cx="4800600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914400" algn="l"/>
              <a:tab pos="1828800" algn="l"/>
              <a:tab pos="2743200" algn="l"/>
              <a:tab pos="3657600" algn="l"/>
              <a:tab pos="4572000" algn="l"/>
              <a:tab pos="5486400" algn="l"/>
              <a:tab pos="6400800" algn="l"/>
              <a:tab pos="7315200" algn="l"/>
              <a:tab pos="8229600" algn="l"/>
              <a:tab pos="9144000" algn="l"/>
              <a:tab pos="10058400" algn="l"/>
            </a:tabLst>
          </a:pPr>
          <a:r>
            <a:rPr lang="en-GB" sz="1600">
              <a:solidFill>
                <a:srgbClr val="000000"/>
              </a:solidFill>
            </a:rPr>
            <a:t>Probability of zero defects</a:t>
          </a:r>
        </a:p>
      </xdr:txBody>
    </xdr:sp>
    <xdr:clientData/>
  </xdr:twoCellAnchor>
  <xdr:twoCellAnchor>
    <xdr:from>
      <xdr:col>4</xdr:col>
      <xdr:colOff>379413</xdr:colOff>
      <xdr:row>45</xdr:row>
      <xdr:rowOff>59372</xdr:rowOff>
    </xdr:from>
    <xdr:to>
      <xdr:col>7</xdr:col>
      <xdr:colOff>80645</xdr:colOff>
      <xdr:row>45</xdr:row>
      <xdr:rowOff>60960</xdr:rowOff>
    </xdr:to>
    <xdr:sp macro="" textlink="">
      <xdr:nvSpPr>
        <xdr:cNvPr id="26" name="Line 12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799013" y="10747692"/>
          <a:ext cx="2678112" cy="1588"/>
        </a:xfrm>
        <a:prstGeom prst="line">
          <a:avLst/>
        </a:prstGeom>
        <a:noFill/>
        <a:ln w="12600">
          <a:solidFill>
            <a:srgbClr val="000000"/>
          </a:solidFill>
          <a:miter lim="800000"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7</xdr:col>
      <xdr:colOff>80645</xdr:colOff>
      <xdr:row>43</xdr:row>
      <xdr:rowOff>18097</xdr:rowOff>
    </xdr:from>
    <xdr:to>
      <xdr:col>7</xdr:col>
      <xdr:colOff>82233</xdr:colOff>
      <xdr:row>45</xdr:row>
      <xdr:rowOff>59372</xdr:rowOff>
    </xdr:to>
    <xdr:sp macro="" textlink="">
      <xdr:nvSpPr>
        <xdr:cNvPr id="27" name="Line 1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7477125" y="10401617"/>
          <a:ext cx="1588" cy="346075"/>
        </a:xfrm>
        <a:prstGeom prst="line">
          <a:avLst/>
        </a:prstGeom>
        <a:noFill/>
        <a:ln w="12600">
          <a:solidFill>
            <a:srgbClr val="000000"/>
          </a:solidFill>
          <a:miter lim="800000"/>
          <a:headEnd type="triangle" w="med" len="med"/>
          <a:tailEnd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0</xdr:col>
      <xdr:colOff>80963</xdr:colOff>
      <xdr:row>33</xdr:row>
      <xdr:rowOff>84772</xdr:rowOff>
    </xdr:from>
    <xdr:to>
      <xdr:col>8</xdr:col>
      <xdr:colOff>307023</xdr:colOff>
      <xdr:row>35</xdr:row>
      <xdr:rowOff>120707</xdr:rowOff>
    </xdr:to>
    <xdr:sp macro="" textlink="">
      <xdr:nvSpPr>
        <xdr:cNvPr id="29" name="Text Box 15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80963" y="8944292"/>
          <a:ext cx="8293100" cy="3407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wrap="square" lIns="90000" tIns="46800" rIns="90000" bIns="4680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ts val="1250"/>
            </a:spcBef>
            <a:buFont typeface="Arial" charset="0"/>
            <a:buNone/>
            <a:tabLst>
              <a:tab pos="0" algn="l"/>
              <a:tab pos="1773238" algn="l"/>
              <a:tab pos="3598863" algn="l"/>
              <a:tab pos="5486400" algn="l"/>
              <a:tab pos="6573838" algn="l"/>
              <a:tab pos="7300913" algn="l"/>
              <a:tab pos="9126538" algn="l"/>
              <a:tab pos="10952163" algn="l"/>
            </a:tabLst>
          </a:pPr>
          <a:r>
            <a:rPr lang="en-GB" sz="1600">
              <a:solidFill>
                <a:srgbClr val="000000"/>
              </a:solidFill>
            </a:rPr>
            <a:t>FY	90%	88.9%	87.5%	70%        </a:t>
          </a:r>
        </a:p>
      </xdr:txBody>
    </xdr:sp>
    <xdr:clientData/>
  </xdr:twoCellAnchor>
  <xdr:twoCellAnchor>
    <xdr:from>
      <xdr:col>4</xdr:col>
      <xdr:colOff>144463</xdr:colOff>
      <xdr:row>27</xdr:row>
      <xdr:rowOff>89535</xdr:rowOff>
    </xdr:from>
    <xdr:to>
      <xdr:col>4</xdr:col>
      <xdr:colOff>596900</xdr:colOff>
      <xdr:row>27</xdr:row>
      <xdr:rowOff>91122</xdr:rowOff>
    </xdr:to>
    <xdr:sp macro="" textlink="">
      <xdr:nvSpPr>
        <xdr:cNvPr id="31" name="Line 17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564063" y="8034655"/>
          <a:ext cx="452437" cy="1587"/>
        </a:xfrm>
        <a:prstGeom prst="line">
          <a:avLst/>
        </a:prstGeom>
        <a:noFill/>
        <a:ln w="38160">
          <a:solidFill>
            <a:srgbClr val="FFFFFF"/>
          </a:solidFill>
          <a:miter lim="800000"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4</xdr:col>
      <xdr:colOff>596900</xdr:colOff>
      <xdr:row>24</xdr:row>
      <xdr:rowOff>145097</xdr:rowOff>
    </xdr:from>
    <xdr:to>
      <xdr:col>4</xdr:col>
      <xdr:colOff>598488</xdr:colOff>
      <xdr:row>27</xdr:row>
      <xdr:rowOff>91122</xdr:rowOff>
    </xdr:to>
    <xdr:sp macro="" textlink="">
      <xdr:nvSpPr>
        <xdr:cNvPr id="32" name="Line 18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 flipV="1">
          <a:off x="5016500" y="7633017"/>
          <a:ext cx="1588" cy="403225"/>
        </a:xfrm>
        <a:prstGeom prst="line">
          <a:avLst/>
        </a:prstGeom>
        <a:noFill/>
        <a:ln w="38160">
          <a:solidFill>
            <a:srgbClr val="FFFFFF"/>
          </a:solidFill>
          <a:miter lim="800000"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4</xdr:col>
      <xdr:colOff>596900</xdr:colOff>
      <xdr:row>24</xdr:row>
      <xdr:rowOff>146685</xdr:rowOff>
    </xdr:from>
    <xdr:to>
      <xdr:col>5</xdr:col>
      <xdr:colOff>535940</xdr:colOff>
      <xdr:row>24</xdr:row>
      <xdr:rowOff>148272</xdr:rowOff>
    </xdr:to>
    <xdr:sp macro="" textlink="">
      <xdr:nvSpPr>
        <xdr:cNvPr id="33" name="Line 19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5016500" y="7634605"/>
          <a:ext cx="609600" cy="1587"/>
        </a:xfrm>
        <a:prstGeom prst="line">
          <a:avLst/>
        </a:prstGeom>
        <a:noFill/>
        <a:ln w="38160">
          <a:solidFill>
            <a:srgbClr val="FFFFFF"/>
          </a:solidFill>
          <a:miter lim="800000"/>
          <a:headEnd/>
          <a:tailEnd type="triangle" w="med" len="med"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33</xdr:row>
      <xdr:rowOff>12700</xdr:rowOff>
    </xdr:from>
    <xdr:to>
      <xdr:col>10</xdr:col>
      <xdr:colOff>635000</xdr:colOff>
      <xdr:row>42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Danz/Quality/6%20Sigma/SixSigma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"/>
      <sheetName val="Six Sigma Project"/>
    </sheetNames>
    <sheetDataSet>
      <sheetData sheetId="0">
        <row r="2">
          <cell r="A2" t="str">
            <v>Complete</v>
          </cell>
        </row>
        <row r="3">
          <cell r="A3" t="str">
            <v>Working</v>
          </cell>
        </row>
        <row r="4">
          <cell r="A4" t="str">
            <v>Rescheduled</v>
          </cell>
        </row>
        <row r="5">
          <cell r="A5" t="str">
            <v>Canceled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19"/>
  <sheetViews>
    <sheetView zoomScale="125" zoomScaleNormal="125" zoomScalePageLayoutView="125" workbookViewId="0">
      <selection sqref="A1:D1"/>
    </sheetView>
  </sheetViews>
  <sheetFormatPr defaultColWidth="8.85546875" defaultRowHeight="12.75" x14ac:dyDescent="0.2"/>
  <cols>
    <col min="1" max="1" width="41" style="24" customWidth="1"/>
    <col min="2" max="2" width="11.42578125" style="24" bestFit="1" customWidth="1"/>
    <col min="3" max="16384" width="8.85546875" style="24"/>
  </cols>
  <sheetData>
    <row r="1" spans="1:5" ht="33" customHeight="1" x14ac:dyDescent="0.3">
      <c r="A1" s="172" t="s">
        <v>44</v>
      </c>
      <c r="B1" s="173"/>
      <c r="C1" s="173"/>
      <c r="D1" s="173"/>
    </row>
    <row r="2" spans="1:5" ht="23.1" customHeight="1" x14ac:dyDescent="0.2">
      <c r="A2" s="36" t="s">
        <v>0</v>
      </c>
    </row>
    <row r="4" spans="1:5" x14ac:dyDescent="0.2">
      <c r="A4" s="37" t="s">
        <v>1</v>
      </c>
      <c r="D4" s="24" t="s">
        <v>46</v>
      </c>
      <c r="E4" s="24" t="s">
        <v>47</v>
      </c>
    </row>
    <row r="5" spans="1:5" x14ac:dyDescent="0.2">
      <c r="A5" s="38" t="s">
        <v>2</v>
      </c>
      <c r="B5" s="39">
        <v>5</v>
      </c>
    </row>
    <row r="6" spans="1:5" x14ac:dyDescent="0.2">
      <c r="A6" s="40" t="s">
        <v>3</v>
      </c>
      <c r="B6" s="41">
        <f>1000000*(1-NORMSDIST(B5-1.5))</f>
        <v>232.62907903554009</v>
      </c>
    </row>
    <row r="7" spans="1:5" x14ac:dyDescent="0.2">
      <c r="A7" s="40" t="s">
        <v>4</v>
      </c>
      <c r="B7" s="42">
        <f>B6/1000000</f>
        <v>2.3262907903554009E-4</v>
      </c>
    </row>
    <row r="9" spans="1:5" x14ac:dyDescent="0.2">
      <c r="A9" s="37" t="s">
        <v>5</v>
      </c>
    </row>
    <row r="10" spans="1:5" ht="25.5" x14ac:dyDescent="0.2">
      <c r="A10" s="43" t="s">
        <v>45</v>
      </c>
    </row>
    <row r="11" spans="1:5" x14ac:dyDescent="0.2">
      <c r="A11" s="38" t="s">
        <v>6</v>
      </c>
      <c r="B11" s="44">
        <v>2.3000000000000001E-4</v>
      </c>
    </row>
    <row r="12" spans="1:5" x14ac:dyDescent="0.2">
      <c r="A12" s="40" t="s">
        <v>3</v>
      </c>
      <c r="B12" s="34">
        <f>B11*1000000</f>
        <v>230</v>
      </c>
    </row>
    <row r="13" spans="1:5" x14ac:dyDescent="0.2">
      <c r="A13" s="40" t="s">
        <v>7</v>
      </c>
      <c r="B13" s="41">
        <f>-(NORMINV((B12/1000000),0,1)-1.5)</f>
        <v>5.0030286404611459</v>
      </c>
    </row>
    <row r="15" spans="1:5" x14ac:dyDescent="0.2">
      <c r="A15" s="37" t="s">
        <v>8</v>
      </c>
    </row>
    <row r="16" spans="1:5" x14ac:dyDescent="0.2">
      <c r="A16" s="38" t="s">
        <v>9</v>
      </c>
      <c r="B16" s="45">
        <v>230</v>
      </c>
    </row>
    <row r="17" spans="1:2" x14ac:dyDescent="0.2">
      <c r="A17" s="40" t="s">
        <v>7</v>
      </c>
      <c r="B17" s="41">
        <f>-NORMSINV(DPMO/1000000)+1.5</f>
        <v>5.0030286404611459</v>
      </c>
    </row>
    <row r="19" spans="1:2" x14ac:dyDescent="0.2">
      <c r="B19" s="46"/>
    </row>
  </sheetData>
  <mergeCells count="1">
    <mergeCell ref="A1:D1"/>
  </mergeCells>
  <phoneticPr fontId="5" type="noConversion"/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D16"/>
  <sheetViews>
    <sheetView zoomScale="125" zoomScaleNormal="125" zoomScalePageLayoutView="125" workbookViewId="0">
      <selection sqref="A1:D1"/>
    </sheetView>
  </sheetViews>
  <sheetFormatPr defaultColWidth="8.85546875" defaultRowHeight="12.75" x14ac:dyDescent="0.2"/>
  <cols>
    <col min="1" max="1" width="22.7109375" style="24" customWidth="1"/>
    <col min="2" max="2" width="11.42578125" style="24" bestFit="1" customWidth="1"/>
    <col min="3" max="16384" width="8.85546875" style="24"/>
  </cols>
  <sheetData>
    <row r="1" spans="1:4" ht="38.1" customHeight="1" x14ac:dyDescent="0.3">
      <c r="A1" s="172" t="s">
        <v>38</v>
      </c>
      <c r="B1" s="173"/>
      <c r="C1" s="173"/>
      <c r="D1" s="173"/>
    </row>
    <row r="2" spans="1:4" x14ac:dyDescent="0.2">
      <c r="A2" s="47" t="s">
        <v>11</v>
      </c>
    </row>
    <row r="3" spans="1:4" x14ac:dyDescent="0.2">
      <c r="A3" s="37" t="s">
        <v>1</v>
      </c>
    </row>
    <row r="4" spans="1:4" x14ac:dyDescent="0.2">
      <c r="A4" s="38" t="s">
        <v>2</v>
      </c>
      <c r="B4" s="34">
        <v>5</v>
      </c>
    </row>
    <row r="5" spans="1:4" x14ac:dyDescent="0.2">
      <c r="A5" s="24" t="s">
        <v>3</v>
      </c>
      <c r="B5" s="41">
        <f>1000000*(1-NORMSDIST(B4))</f>
        <v>0.28665157192353519</v>
      </c>
    </row>
    <row r="6" spans="1:4" x14ac:dyDescent="0.2">
      <c r="A6" s="24" t="s">
        <v>4</v>
      </c>
      <c r="B6" s="42">
        <f>B5/1000000</f>
        <v>2.8665157192353519E-7</v>
      </c>
    </row>
    <row r="8" spans="1:4" x14ac:dyDescent="0.2">
      <c r="A8" s="37" t="s">
        <v>5</v>
      </c>
    </row>
    <row r="9" spans="1:4" x14ac:dyDescent="0.2">
      <c r="A9" s="40" t="s">
        <v>6</v>
      </c>
      <c r="B9" s="48">
        <v>0.01</v>
      </c>
    </row>
    <row r="10" spans="1:4" x14ac:dyDescent="0.2">
      <c r="A10" s="40" t="s">
        <v>3</v>
      </c>
      <c r="B10" s="34">
        <f>B9*1000000</f>
        <v>10000</v>
      </c>
    </row>
    <row r="11" spans="1:4" x14ac:dyDescent="0.2">
      <c r="A11" s="38" t="s">
        <v>2</v>
      </c>
      <c r="B11" s="49">
        <f>-(NORMINV((B10/1000000),0,1))</f>
        <v>2.3263478740408408</v>
      </c>
    </row>
    <row r="13" spans="1:4" x14ac:dyDescent="0.2">
      <c r="A13" s="37" t="s">
        <v>8</v>
      </c>
    </row>
    <row r="14" spans="1:4" x14ac:dyDescent="0.2">
      <c r="A14" s="38" t="s">
        <v>2</v>
      </c>
      <c r="B14" s="41">
        <f>-NORMSINV(DPMO/1000000)</f>
        <v>4.4998544700250056</v>
      </c>
    </row>
    <row r="15" spans="1:4" x14ac:dyDescent="0.2">
      <c r="A15" s="37" t="s">
        <v>10</v>
      </c>
      <c r="B15" s="41">
        <v>3.4</v>
      </c>
    </row>
    <row r="16" spans="1:4" x14ac:dyDescent="0.2">
      <c r="B16" s="46"/>
    </row>
  </sheetData>
  <mergeCells count="1">
    <mergeCell ref="A1:D1"/>
  </mergeCells>
  <phoneticPr fontId="5" type="noConversion"/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G17"/>
  <sheetViews>
    <sheetView zoomScale="125" zoomScaleNormal="125" zoomScalePageLayoutView="125" workbookViewId="0">
      <selection activeCell="I14" sqref="I14"/>
    </sheetView>
  </sheetViews>
  <sheetFormatPr defaultColWidth="8.85546875" defaultRowHeight="12.75" x14ac:dyDescent="0.2"/>
  <cols>
    <col min="1" max="1" width="11.28515625" style="24" bestFit="1" customWidth="1"/>
    <col min="2" max="2" width="8.85546875" style="24"/>
    <col min="3" max="3" width="18.28515625" style="24" customWidth="1"/>
    <col min="4" max="4" width="19.42578125" style="24" customWidth="1"/>
    <col min="5" max="6" width="8.85546875" style="24"/>
    <col min="7" max="7" width="21.42578125" style="24" bestFit="1" customWidth="1"/>
    <col min="8" max="16384" width="8.85546875" style="24"/>
  </cols>
  <sheetData>
    <row r="1" spans="1:7" ht="20.25" x14ac:dyDescent="0.3">
      <c r="A1" s="174" t="s">
        <v>37</v>
      </c>
      <c r="B1" s="175"/>
      <c r="C1" s="175"/>
      <c r="D1" s="175"/>
    </row>
    <row r="2" spans="1:7" ht="18.75" customHeight="1" x14ac:dyDescent="0.2">
      <c r="A2" s="25" t="s">
        <v>41</v>
      </c>
      <c r="B2" s="26" t="s">
        <v>10</v>
      </c>
      <c r="C2" s="26" t="s">
        <v>42</v>
      </c>
      <c r="D2" s="27" t="s">
        <v>43</v>
      </c>
      <c r="F2" s="28" t="s">
        <v>48</v>
      </c>
      <c r="G2" s="28" t="s">
        <v>49</v>
      </c>
    </row>
    <row r="3" spans="1:7" ht="15" x14ac:dyDescent="0.2">
      <c r="A3" s="29">
        <v>1</v>
      </c>
      <c r="B3" s="30">
        <v>5000</v>
      </c>
      <c r="C3" s="31">
        <f>B3/1000000</f>
        <v>5.0000000000000001E-3</v>
      </c>
      <c r="D3" s="32">
        <f>1-C3</f>
        <v>0.995</v>
      </c>
    </row>
    <row r="4" spans="1:7" ht="15" x14ac:dyDescent="0.2">
      <c r="A4" s="29">
        <v>2</v>
      </c>
      <c r="B4" s="30">
        <v>50</v>
      </c>
      <c r="C4" s="31">
        <f t="shared" ref="C4:C6" si="0">B4/1000000</f>
        <v>5.0000000000000002E-5</v>
      </c>
      <c r="D4" s="32">
        <f t="shared" ref="D4:D6" si="1">1-C4</f>
        <v>0.99995000000000001</v>
      </c>
    </row>
    <row r="5" spans="1:7" ht="15" x14ac:dyDescent="0.2">
      <c r="A5" s="29">
        <v>3</v>
      </c>
      <c r="B5" s="30">
        <v>100000</v>
      </c>
      <c r="C5" s="31">
        <f t="shared" si="0"/>
        <v>0.1</v>
      </c>
      <c r="D5" s="32">
        <f t="shared" si="1"/>
        <v>0.9</v>
      </c>
    </row>
    <row r="6" spans="1:7" ht="15" x14ac:dyDescent="0.2">
      <c r="A6" s="29">
        <v>4</v>
      </c>
      <c r="B6" s="31">
        <v>200000</v>
      </c>
      <c r="C6" s="31">
        <f t="shared" si="0"/>
        <v>0.2</v>
      </c>
      <c r="D6" s="32">
        <f t="shared" si="1"/>
        <v>0.8</v>
      </c>
    </row>
    <row r="9" spans="1:7" x14ac:dyDescent="0.2">
      <c r="A9" s="33" t="s">
        <v>40</v>
      </c>
      <c r="B9" s="34">
        <f>(D3*D4*D5*D6)^(1/COUNT(D3:D6))</f>
        <v>0.91999075995983559</v>
      </c>
    </row>
    <row r="11" spans="1:7" ht="72" customHeight="1" x14ac:dyDescent="0.2">
      <c r="A11" s="176" t="s">
        <v>50</v>
      </c>
      <c r="B11" s="176"/>
    </row>
    <row r="12" spans="1:7" ht="156" customHeight="1" x14ac:dyDescent="0.2">
      <c r="A12" s="177" t="s">
        <v>51</v>
      </c>
      <c r="B12" s="177"/>
    </row>
    <row r="17" spans="1:1" x14ac:dyDescent="0.2">
      <c r="A17" s="35" t="s">
        <v>52</v>
      </c>
    </row>
  </sheetData>
  <mergeCells count="3">
    <mergeCell ref="A1:D1"/>
    <mergeCell ref="A11:B11"/>
    <mergeCell ref="A12:B12"/>
  </mergeCells>
  <phoneticPr fontId="5" type="noConversion"/>
  <pageMargins left="0.75" right="0.75" top="1" bottom="1" header="0.5" footer="0.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H18"/>
  <sheetViews>
    <sheetView showGridLines="0" zoomScale="125" zoomScaleNormal="125" zoomScalePageLayoutView="125" workbookViewId="0">
      <selection sqref="A1:G1"/>
    </sheetView>
  </sheetViews>
  <sheetFormatPr defaultColWidth="8.85546875" defaultRowHeight="12.75" x14ac:dyDescent="0.2"/>
  <cols>
    <col min="1" max="1" width="31.42578125" customWidth="1"/>
  </cols>
  <sheetData>
    <row r="1" spans="1:8" ht="20.25" x14ac:dyDescent="0.3">
      <c r="A1" s="178" t="s">
        <v>12</v>
      </c>
      <c r="B1" s="179"/>
      <c r="C1" s="179"/>
      <c r="D1" s="179"/>
      <c r="E1" s="179"/>
      <c r="F1" s="179"/>
      <c r="G1" s="179"/>
    </row>
    <row r="2" spans="1:8" x14ac:dyDescent="0.2">
      <c r="A2" s="2" t="s">
        <v>13</v>
      </c>
    </row>
    <row r="4" spans="1:8" x14ac:dyDescent="0.2">
      <c r="A4" s="1" t="s">
        <v>14</v>
      </c>
      <c r="B4" s="12">
        <v>2500</v>
      </c>
      <c r="C4" s="3"/>
      <c r="D4" s="3"/>
      <c r="E4" s="3"/>
    </row>
    <row r="5" spans="1:8" x14ac:dyDescent="0.2">
      <c r="A5" s="1" t="s">
        <v>15</v>
      </c>
      <c r="B5" s="12">
        <v>4</v>
      </c>
      <c r="C5" s="3"/>
      <c r="D5" s="3"/>
      <c r="E5" s="3"/>
    </row>
    <row r="6" spans="1:8" x14ac:dyDescent="0.2">
      <c r="A6" s="1" t="s">
        <v>16</v>
      </c>
      <c r="B6" s="12">
        <v>20</v>
      </c>
      <c r="C6" s="3"/>
      <c r="D6" s="3"/>
      <c r="E6" s="3"/>
    </row>
    <row r="7" spans="1:8" x14ac:dyDescent="0.2">
      <c r="A7" s="3"/>
      <c r="B7" s="3"/>
      <c r="C7" s="3"/>
      <c r="D7" s="3"/>
      <c r="E7" s="3"/>
    </row>
    <row r="8" spans="1:8" x14ac:dyDescent="0.2">
      <c r="A8" s="11" t="s">
        <v>17</v>
      </c>
      <c r="B8" s="23">
        <f>((B5/B4)*1000000)/B6</f>
        <v>80</v>
      </c>
      <c r="C8" s="3"/>
      <c r="D8" s="3"/>
      <c r="E8" s="3"/>
    </row>
    <row r="10" spans="1:8" ht="17.25" customHeight="1" x14ac:dyDescent="0.2"/>
    <row r="11" spans="1:8" x14ac:dyDescent="0.2">
      <c r="A11" s="18" t="s">
        <v>18</v>
      </c>
      <c r="B11" s="19"/>
      <c r="C11" s="13"/>
      <c r="D11" s="13"/>
      <c r="E11" s="13"/>
      <c r="F11" s="13"/>
      <c r="G11" s="13"/>
      <c r="H11" s="14"/>
    </row>
    <row r="12" spans="1:8" x14ac:dyDescent="0.2">
      <c r="A12" s="20" t="s">
        <v>19</v>
      </c>
      <c r="B12" s="1"/>
      <c r="H12" s="15"/>
    </row>
    <row r="13" spans="1:8" x14ac:dyDescent="0.2">
      <c r="A13" s="20" t="s">
        <v>20</v>
      </c>
      <c r="B13" s="1"/>
      <c r="H13" s="15"/>
    </row>
    <row r="14" spans="1:8" x14ac:dyDescent="0.2">
      <c r="A14" s="20" t="s">
        <v>21</v>
      </c>
      <c r="B14" s="1"/>
      <c r="H14" s="15"/>
    </row>
    <row r="15" spans="1:8" x14ac:dyDescent="0.2">
      <c r="A15" s="20" t="s">
        <v>22</v>
      </c>
      <c r="B15" s="1"/>
      <c r="H15" s="15"/>
    </row>
    <row r="16" spans="1:8" x14ac:dyDescent="0.2">
      <c r="A16" s="20" t="s">
        <v>23</v>
      </c>
      <c r="B16" s="1"/>
      <c r="H16" s="15"/>
    </row>
    <row r="17" spans="1:8" x14ac:dyDescent="0.2">
      <c r="A17" s="20" t="s">
        <v>24</v>
      </c>
      <c r="B17" s="1"/>
      <c r="H17" s="15"/>
    </row>
    <row r="18" spans="1:8" x14ac:dyDescent="0.2">
      <c r="A18" s="21" t="s">
        <v>25</v>
      </c>
      <c r="B18" s="22"/>
      <c r="C18" s="16"/>
      <c r="D18" s="16"/>
      <c r="E18" s="16"/>
      <c r="F18" s="16"/>
      <c r="G18" s="16"/>
      <c r="H18" s="17"/>
    </row>
  </sheetData>
  <mergeCells count="1">
    <mergeCell ref="A1:G1"/>
  </mergeCells>
  <phoneticPr fontId="5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A1:E52"/>
  <sheetViews>
    <sheetView zoomScale="125" zoomScaleNormal="125" zoomScalePageLayoutView="125" workbookViewId="0">
      <selection activeCell="E17" sqref="E17"/>
    </sheetView>
  </sheetViews>
  <sheetFormatPr defaultColWidth="8.85546875" defaultRowHeight="12.75" x14ac:dyDescent="0.2"/>
  <cols>
    <col min="1" max="1" width="13.140625" customWidth="1"/>
    <col min="2" max="2" width="10.7109375" customWidth="1"/>
    <col min="3" max="3" width="11.7109375" customWidth="1"/>
    <col min="5" max="5" width="79.7109375" bestFit="1" customWidth="1"/>
  </cols>
  <sheetData>
    <row r="1" spans="1:5" ht="20.25" x14ac:dyDescent="0.3">
      <c r="A1" s="9" t="s">
        <v>39</v>
      </c>
      <c r="B1" s="10"/>
      <c r="C1" s="10"/>
    </row>
    <row r="2" spans="1:5" ht="12.95" customHeight="1" x14ac:dyDescent="0.2">
      <c r="A2" s="180" t="s">
        <v>26</v>
      </c>
      <c r="B2" s="181"/>
      <c r="C2" s="182"/>
    </row>
    <row r="3" spans="1:5" ht="51" x14ac:dyDescent="0.2">
      <c r="A3" s="4" t="s">
        <v>27</v>
      </c>
      <c r="B3" s="5" t="s">
        <v>28</v>
      </c>
      <c r="C3" s="6" t="s">
        <v>29</v>
      </c>
    </row>
    <row r="4" spans="1:5" x14ac:dyDescent="0.2">
      <c r="A4" s="7">
        <v>933200</v>
      </c>
      <c r="B4" s="8">
        <v>0</v>
      </c>
      <c r="C4" s="8">
        <v>0</v>
      </c>
      <c r="E4" t="s">
        <v>30</v>
      </c>
    </row>
    <row r="5" spans="1:5" x14ac:dyDescent="0.2">
      <c r="A5" s="7">
        <v>915450</v>
      </c>
      <c r="B5" s="8">
        <v>0.125</v>
      </c>
      <c r="C5" s="8">
        <v>4.2000000000000003E-2</v>
      </c>
      <c r="E5" t="s">
        <v>53</v>
      </c>
    </row>
    <row r="6" spans="1:5" x14ac:dyDescent="0.2">
      <c r="A6" s="7">
        <v>894400</v>
      </c>
      <c r="B6" s="8">
        <v>0.25</v>
      </c>
      <c r="C6" s="8">
        <v>8.3000000000000004E-2</v>
      </c>
      <c r="E6" t="s">
        <v>54</v>
      </c>
    </row>
    <row r="7" spans="1:5" x14ac:dyDescent="0.2">
      <c r="A7" s="7">
        <v>869700</v>
      </c>
      <c r="B7" s="8">
        <v>0.375</v>
      </c>
      <c r="C7" s="8">
        <v>0.125</v>
      </c>
      <c r="E7" t="s">
        <v>31</v>
      </c>
    </row>
    <row r="8" spans="1:5" x14ac:dyDescent="0.2">
      <c r="A8" s="7">
        <v>841300</v>
      </c>
      <c r="B8" s="8">
        <v>0.5</v>
      </c>
      <c r="C8" s="8">
        <v>0.16700000000000001</v>
      </c>
      <c r="E8" t="s">
        <v>32</v>
      </c>
    </row>
    <row r="9" spans="1:5" x14ac:dyDescent="0.2">
      <c r="A9" s="7">
        <v>809200</v>
      </c>
      <c r="B9" s="8">
        <v>0.625</v>
      </c>
      <c r="C9" s="8">
        <v>0.20799999999999999</v>
      </c>
      <c r="E9" t="s">
        <v>33</v>
      </c>
    </row>
    <row r="10" spans="1:5" x14ac:dyDescent="0.2">
      <c r="A10" s="7">
        <v>773400</v>
      </c>
      <c r="B10" s="8">
        <v>0.75</v>
      </c>
      <c r="C10" s="8">
        <v>0.25</v>
      </c>
      <c r="E10" t="s">
        <v>34</v>
      </c>
    </row>
    <row r="11" spans="1:5" x14ac:dyDescent="0.2">
      <c r="A11" s="7">
        <v>734050</v>
      </c>
      <c r="B11" s="8">
        <v>0.875</v>
      </c>
      <c r="C11" s="8">
        <v>0.29199999999999998</v>
      </c>
      <c r="E11" t="s">
        <v>35</v>
      </c>
    </row>
    <row r="12" spans="1:5" x14ac:dyDescent="0.2">
      <c r="A12" s="7">
        <v>691500</v>
      </c>
      <c r="B12" s="8">
        <v>1</v>
      </c>
      <c r="C12" s="8">
        <v>0.33300000000000002</v>
      </c>
      <c r="E12" t="s">
        <v>36</v>
      </c>
    </row>
    <row r="13" spans="1:5" x14ac:dyDescent="0.2">
      <c r="A13" s="7">
        <v>645650</v>
      </c>
      <c r="B13" s="8">
        <v>1.125</v>
      </c>
      <c r="C13" s="8">
        <v>0.375</v>
      </c>
    </row>
    <row r="14" spans="1:5" x14ac:dyDescent="0.2">
      <c r="A14" s="7">
        <v>598700</v>
      </c>
      <c r="B14" s="8">
        <v>1.25</v>
      </c>
      <c r="C14" s="8">
        <v>0.41699999999999998</v>
      </c>
    </row>
    <row r="15" spans="1:5" x14ac:dyDescent="0.2">
      <c r="A15" s="7">
        <v>549750</v>
      </c>
      <c r="B15" s="8">
        <v>1.375</v>
      </c>
      <c r="C15" s="8">
        <v>0.45800000000000002</v>
      </c>
    </row>
    <row r="16" spans="1:5" x14ac:dyDescent="0.2">
      <c r="A16" s="7">
        <v>500000</v>
      </c>
      <c r="B16" s="8">
        <v>1.5</v>
      </c>
      <c r="C16" s="8">
        <v>0.5</v>
      </c>
    </row>
    <row r="17" spans="1:3" x14ac:dyDescent="0.2">
      <c r="A17" s="7">
        <v>450250</v>
      </c>
      <c r="B17" s="8">
        <v>1.625</v>
      </c>
      <c r="C17" s="8">
        <v>0.54200000000000004</v>
      </c>
    </row>
    <row r="18" spans="1:3" x14ac:dyDescent="0.2">
      <c r="A18" s="7">
        <v>401300</v>
      </c>
      <c r="B18" s="8">
        <v>1.75</v>
      </c>
      <c r="C18" s="8">
        <v>0.58299999999999996</v>
      </c>
    </row>
    <row r="19" spans="1:3" x14ac:dyDescent="0.2">
      <c r="A19" s="7">
        <v>354350</v>
      </c>
      <c r="B19" s="8">
        <v>1.875</v>
      </c>
      <c r="C19" s="8">
        <v>0.625</v>
      </c>
    </row>
    <row r="20" spans="1:3" x14ac:dyDescent="0.2">
      <c r="A20" s="7">
        <v>308500</v>
      </c>
      <c r="B20" s="8">
        <v>2</v>
      </c>
      <c r="C20" s="8">
        <v>0.66700000000000004</v>
      </c>
    </row>
    <row r="21" spans="1:3" x14ac:dyDescent="0.2">
      <c r="A21" s="7">
        <v>265950</v>
      </c>
      <c r="B21" s="8">
        <v>2.125</v>
      </c>
      <c r="C21" s="8">
        <v>0.70799999999999996</v>
      </c>
    </row>
    <row r="22" spans="1:3" x14ac:dyDescent="0.2">
      <c r="A22" s="7">
        <v>226600</v>
      </c>
      <c r="B22" s="8">
        <v>2.25</v>
      </c>
      <c r="C22" s="8">
        <v>0.75</v>
      </c>
    </row>
    <row r="23" spans="1:3" x14ac:dyDescent="0.2">
      <c r="A23" s="7">
        <v>190800</v>
      </c>
      <c r="B23" s="8">
        <v>2.375</v>
      </c>
      <c r="C23" s="8">
        <v>0.79200000000000004</v>
      </c>
    </row>
    <row r="24" spans="1:3" x14ac:dyDescent="0.2">
      <c r="A24" s="7">
        <v>158700</v>
      </c>
      <c r="B24" s="8">
        <v>2.5</v>
      </c>
      <c r="C24" s="8">
        <v>0.83299999999999996</v>
      </c>
    </row>
    <row r="25" spans="1:3" x14ac:dyDescent="0.2">
      <c r="A25" s="7">
        <v>130300</v>
      </c>
      <c r="B25" s="8">
        <v>2.625</v>
      </c>
      <c r="C25" s="8">
        <v>0.875</v>
      </c>
    </row>
    <row r="26" spans="1:3" x14ac:dyDescent="0.2">
      <c r="A26" s="7">
        <v>105600</v>
      </c>
      <c r="B26" s="8">
        <v>2.75</v>
      </c>
      <c r="C26" s="8">
        <v>0.91700000000000004</v>
      </c>
    </row>
    <row r="27" spans="1:3" x14ac:dyDescent="0.2">
      <c r="A27" s="7">
        <v>84550</v>
      </c>
      <c r="B27" s="8">
        <v>2.875</v>
      </c>
      <c r="C27" s="8">
        <v>0.95799999999999996</v>
      </c>
    </row>
    <row r="28" spans="1:3" x14ac:dyDescent="0.2">
      <c r="A28" s="7">
        <v>66800</v>
      </c>
      <c r="B28" s="8">
        <v>3</v>
      </c>
      <c r="C28" s="8">
        <v>1</v>
      </c>
    </row>
    <row r="29" spans="1:3" x14ac:dyDescent="0.2">
      <c r="A29" s="7">
        <v>52100</v>
      </c>
      <c r="B29" s="8">
        <v>3.125</v>
      </c>
      <c r="C29" s="8">
        <v>1.042</v>
      </c>
    </row>
    <row r="30" spans="1:3" x14ac:dyDescent="0.2">
      <c r="A30" s="7">
        <v>40100</v>
      </c>
      <c r="B30" s="8">
        <v>3.25</v>
      </c>
      <c r="C30" s="8">
        <v>1.083</v>
      </c>
    </row>
    <row r="31" spans="1:3" x14ac:dyDescent="0.2">
      <c r="A31" s="7">
        <v>30400</v>
      </c>
      <c r="B31" s="8">
        <v>3.375</v>
      </c>
      <c r="C31" s="8">
        <v>1.125</v>
      </c>
    </row>
    <row r="32" spans="1:3" x14ac:dyDescent="0.2">
      <c r="A32" s="7">
        <v>22700</v>
      </c>
      <c r="B32" s="8">
        <v>3.5</v>
      </c>
      <c r="C32" s="8">
        <v>1.167</v>
      </c>
    </row>
    <row r="33" spans="1:3" x14ac:dyDescent="0.2">
      <c r="A33" s="7">
        <v>16800</v>
      </c>
      <c r="B33" s="8">
        <v>3.625</v>
      </c>
      <c r="C33" s="8">
        <v>1.208</v>
      </c>
    </row>
    <row r="34" spans="1:3" x14ac:dyDescent="0.2">
      <c r="A34" s="7">
        <v>12200</v>
      </c>
      <c r="B34" s="8">
        <v>3.75</v>
      </c>
      <c r="C34" s="8">
        <v>1.25</v>
      </c>
    </row>
    <row r="35" spans="1:3" x14ac:dyDescent="0.2">
      <c r="A35" s="7">
        <v>8800</v>
      </c>
      <c r="B35" s="8">
        <v>3.875</v>
      </c>
      <c r="C35" s="8">
        <v>1.292</v>
      </c>
    </row>
    <row r="36" spans="1:3" x14ac:dyDescent="0.2">
      <c r="A36" s="7">
        <v>6200</v>
      </c>
      <c r="B36" s="8">
        <v>4</v>
      </c>
      <c r="C36" s="8">
        <v>1.333</v>
      </c>
    </row>
    <row r="37" spans="1:3" x14ac:dyDescent="0.2">
      <c r="A37" s="7">
        <v>4350</v>
      </c>
      <c r="B37" s="8">
        <v>4.125</v>
      </c>
      <c r="C37" s="8">
        <v>1.375</v>
      </c>
    </row>
    <row r="38" spans="1:3" x14ac:dyDescent="0.2">
      <c r="A38" s="7">
        <v>3000</v>
      </c>
      <c r="B38" s="8">
        <v>4.25</v>
      </c>
      <c r="C38" s="8">
        <v>1.417</v>
      </c>
    </row>
    <row r="39" spans="1:3" x14ac:dyDescent="0.2">
      <c r="A39" s="7">
        <v>2050</v>
      </c>
      <c r="B39" s="8">
        <v>4.375</v>
      </c>
      <c r="C39" s="8">
        <v>1.458</v>
      </c>
    </row>
    <row r="40" spans="1:3" x14ac:dyDescent="0.2">
      <c r="A40" s="7">
        <v>1300</v>
      </c>
      <c r="B40" s="8">
        <v>4.5</v>
      </c>
      <c r="C40" s="8">
        <v>1.5</v>
      </c>
    </row>
    <row r="41" spans="1:3" x14ac:dyDescent="0.2">
      <c r="A41" s="7">
        <v>900</v>
      </c>
      <c r="B41" s="8">
        <v>4.625</v>
      </c>
      <c r="C41" s="8">
        <v>1.542</v>
      </c>
    </row>
    <row r="42" spans="1:3" x14ac:dyDescent="0.2">
      <c r="A42" s="7">
        <v>600</v>
      </c>
      <c r="B42" s="8">
        <v>4.75</v>
      </c>
      <c r="C42" s="8">
        <v>1.583</v>
      </c>
    </row>
    <row r="43" spans="1:3" x14ac:dyDescent="0.2">
      <c r="A43" s="7">
        <v>400</v>
      </c>
      <c r="B43" s="8">
        <v>4.875</v>
      </c>
      <c r="C43" s="8">
        <v>1.625</v>
      </c>
    </row>
    <row r="44" spans="1:3" x14ac:dyDescent="0.2">
      <c r="A44" s="7">
        <v>230</v>
      </c>
      <c r="B44" s="8">
        <v>5</v>
      </c>
      <c r="C44" s="8">
        <v>1.667</v>
      </c>
    </row>
    <row r="45" spans="1:3" x14ac:dyDescent="0.2">
      <c r="A45" s="7">
        <v>180</v>
      </c>
      <c r="B45" s="8">
        <v>5.125</v>
      </c>
      <c r="C45" s="8">
        <v>1.708</v>
      </c>
    </row>
    <row r="46" spans="1:3" x14ac:dyDescent="0.2">
      <c r="A46" s="7">
        <v>130</v>
      </c>
      <c r="B46" s="8">
        <v>5.25</v>
      </c>
      <c r="C46" s="8">
        <v>1.75</v>
      </c>
    </row>
    <row r="47" spans="1:3" x14ac:dyDescent="0.2">
      <c r="A47" s="7">
        <v>80</v>
      </c>
      <c r="B47" s="8">
        <v>5.375</v>
      </c>
      <c r="C47" s="8">
        <v>1.792</v>
      </c>
    </row>
    <row r="48" spans="1:3" x14ac:dyDescent="0.2">
      <c r="A48" s="7">
        <v>30</v>
      </c>
      <c r="B48" s="8">
        <v>5.5</v>
      </c>
      <c r="C48" s="8">
        <v>1.833</v>
      </c>
    </row>
    <row r="49" spans="1:3" x14ac:dyDescent="0.2">
      <c r="A49" s="7">
        <v>23.4</v>
      </c>
      <c r="B49" s="8">
        <v>5.625</v>
      </c>
      <c r="C49" s="8">
        <v>1.875</v>
      </c>
    </row>
    <row r="50" spans="1:3" x14ac:dyDescent="0.2">
      <c r="A50" s="7">
        <v>16.7</v>
      </c>
      <c r="B50" s="8">
        <v>5.75</v>
      </c>
      <c r="C50" s="8">
        <v>1.917</v>
      </c>
    </row>
    <row r="51" spans="1:3" x14ac:dyDescent="0.2">
      <c r="A51" s="7">
        <v>10.1</v>
      </c>
      <c r="B51" s="8">
        <v>5.875</v>
      </c>
      <c r="C51" s="8">
        <v>1.958</v>
      </c>
    </row>
    <row r="52" spans="1:3" x14ac:dyDescent="0.2">
      <c r="A52" s="7">
        <v>3.4</v>
      </c>
      <c r="B52" s="8">
        <v>6</v>
      </c>
      <c r="C52" s="8">
        <v>2</v>
      </c>
    </row>
  </sheetData>
  <mergeCells count="1">
    <mergeCell ref="A2:C2"/>
  </mergeCells>
  <phoneticPr fontId="5" type="noConversion"/>
  <pageMargins left="0.75" right="0.75" top="1" bottom="1" header="0.5" footer="0.5"/>
  <pageSetup orientation="portrait" horizontalDpi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"/>
  <sheetViews>
    <sheetView tabSelected="1" topLeftCell="C28" zoomScale="125" zoomScaleNormal="125" zoomScalePageLayoutView="125" workbookViewId="0">
      <selection activeCell="C45" sqref="A45:XFD1048576"/>
    </sheetView>
  </sheetViews>
  <sheetFormatPr defaultColWidth="0" defaultRowHeight="12.75" zeroHeight="1" x14ac:dyDescent="0.2"/>
  <cols>
    <col min="1" max="11" width="10.85546875" style="24" customWidth="1"/>
    <col min="12" max="16384" width="9.140625" style="24" hidden="1"/>
  </cols>
  <sheetData>
    <row r="1" spans="1:11" ht="30" customHeight="1" x14ac:dyDescent="0.2">
      <c r="A1" s="171" t="s">
        <v>109</v>
      </c>
    </row>
    <row r="2" spans="1:11" x14ac:dyDescent="0.2">
      <c r="A2" s="188" t="s">
        <v>105</v>
      </c>
      <c r="B2" s="189"/>
      <c r="C2" s="190"/>
      <c r="D2" s="190" t="s">
        <v>106</v>
      </c>
      <c r="E2" s="190"/>
      <c r="F2" s="191"/>
      <c r="G2" s="190" t="s">
        <v>55</v>
      </c>
      <c r="H2" s="191"/>
      <c r="I2" s="190" t="s">
        <v>56</v>
      </c>
      <c r="J2" s="192"/>
      <c r="K2" s="50" t="s">
        <v>57</v>
      </c>
    </row>
    <row r="3" spans="1:11" x14ac:dyDescent="0.2">
      <c r="A3" s="193"/>
      <c r="B3" s="194"/>
      <c r="C3" s="195"/>
      <c r="D3" s="195"/>
      <c r="E3" s="195"/>
      <c r="F3" s="196"/>
      <c r="G3" s="195"/>
      <c r="H3" s="197"/>
      <c r="I3" s="195"/>
      <c r="J3" s="198"/>
      <c r="K3" s="51"/>
    </row>
    <row r="4" spans="1:11" x14ac:dyDescent="0.2">
      <c r="A4" s="52"/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 x14ac:dyDescent="0.2">
      <c r="A5" s="183" t="s">
        <v>58</v>
      </c>
      <c r="B5" s="184"/>
      <c r="C5" s="184"/>
      <c r="D5" s="184"/>
      <c r="E5" s="184"/>
      <c r="F5" s="184"/>
      <c r="G5" s="184"/>
      <c r="H5" s="184"/>
      <c r="I5" s="184"/>
      <c r="J5" s="184"/>
      <c r="K5" s="185"/>
    </row>
    <row r="6" spans="1:11" x14ac:dyDescent="0.2">
      <c r="A6" s="54" t="s">
        <v>59</v>
      </c>
      <c r="B6" s="55"/>
      <c r="C6" s="55"/>
      <c r="D6" s="55" t="s">
        <v>60</v>
      </c>
      <c r="E6" s="55"/>
      <c r="F6" s="183" t="s">
        <v>41</v>
      </c>
      <c r="G6" s="186"/>
      <c r="H6" s="186"/>
      <c r="I6" s="186"/>
      <c r="J6" s="187"/>
      <c r="K6" s="56" t="s">
        <v>61</v>
      </c>
    </row>
    <row r="7" spans="1:11" x14ac:dyDescent="0.2">
      <c r="A7" s="57" t="s">
        <v>108</v>
      </c>
      <c r="B7" s="58"/>
      <c r="C7" s="58"/>
      <c r="D7" s="58" t="s">
        <v>62</v>
      </c>
      <c r="E7" s="59"/>
      <c r="F7" s="60">
        <v>1</v>
      </c>
      <c r="G7" s="61">
        <v>2</v>
      </c>
      <c r="H7" s="61">
        <v>3</v>
      </c>
      <c r="I7" s="61">
        <v>4</v>
      </c>
      <c r="J7" s="62">
        <v>5</v>
      </c>
      <c r="K7" s="63">
        <f>COUNT(F7:J7)</f>
        <v>5</v>
      </c>
    </row>
    <row r="8" spans="1:11" x14ac:dyDescent="0.2">
      <c r="A8" s="64" t="s">
        <v>63</v>
      </c>
      <c r="B8" s="65"/>
      <c r="C8" s="65"/>
      <c r="D8" s="65" t="s">
        <v>64</v>
      </c>
      <c r="E8" s="66"/>
      <c r="F8" s="67">
        <v>100</v>
      </c>
      <c r="G8" s="68">
        <f>F11</f>
        <v>88</v>
      </c>
      <c r="H8" s="68">
        <f>G11</f>
        <v>81</v>
      </c>
      <c r="I8" s="68">
        <f>H11</f>
        <v>77</v>
      </c>
      <c r="J8" s="69">
        <f>I11</f>
        <v>63</v>
      </c>
      <c r="K8" s="63">
        <f>MAX(F8:J8)</f>
        <v>100</v>
      </c>
    </row>
    <row r="9" spans="1:11" x14ac:dyDescent="0.2">
      <c r="A9" s="70" t="s">
        <v>65</v>
      </c>
      <c r="B9" s="71"/>
      <c r="C9" s="71"/>
      <c r="D9" s="71" t="s">
        <v>66</v>
      </c>
      <c r="E9" s="72"/>
      <c r="F9" s="73">
        <v>11</v>
      </c>
      <c r="G9" s="74">
        <v>2</v>
      </c>
      <c r="H9" s="74">
        <v>3</v>
      </c>
      <c r="I9" s="74">
        <v>1</v>
      </c>
      <c r="J9" s="75">
        <v>1</v>
      </c>
      <c r="K9" s="63" t="s">
        <v>67</v>
      </c>
    </row>
    <row r="10" spans="1:11" x14ac:dyDescent="0.2">
      <c r="A10" s="76" t="s">
        <v>68</v>
      </c>
      <c r="B10" s="77"/>
      <c r="C10" s="77"/>
      <c r="D10" s="77" t="s">
        <v>69</v>
      </c>
      <c r="E10" s="78"/>
      <c r="F10" s="79">
        <v>12</v>
      </c>
      <c r="G10" s="79">
        <v>7</v>
      </c>
      <c r="H10" s="79">
        <v>4</v>
      </c>
      <c r="I10" s="79">
        <v>14</v>
      </c>
      <c r="J10" s="80">
        <v>17</v>
      </c>
      <c r="K10" s="63">
        <f>SUM(F10:J10)</f>
        <v>54</v>
      </c>
    </row>
    <row r="11" spans="1:11" x14ac:dyDescent="0.2">
      <c r="A11" s="70" t="s">
        <v>70</v>
      </c>
      <c r="B11" s="71"/>
      <c r="C11" s="71"/>
      <c r="D11" s="71" t="s">
        <v>71</v>
      </c>
      <c r="E11" s="72"/>
      <c r="F11" s="81">
        <f>F8-F10</f>
        <v>88</v>
      </c>
      <c r="G11" s="68">
        <f>G8-G10</f>
        <v>81</v>
      </c>
      <c r="H11" s="68">
        <f>H8-H10</f>
        <v>77</v>
      </c>
      <c r="I11" s="68">
        <f>I8-I10</f>
        <v>63</v>
      </c>
      <c r="J11" s="69">
        <f>J8-J10</f>
        <v>46</v>
      </c>
      <c r="K11" s="63">
        <f>MIN(F11:J11)</f>
        <v>46</v>
      </c>
    </row>
    <row r="12" spans="1:11" x14ac:dyDescent="0.2">
      <c r="A12" s="70" t="s">
        <v>72</v>
      </c>
      <c r="B12" s="71"/>
      <c r="C12" s="71"/>
      <c r="D12" s="71" t="s">
        <v>73</v>
      </c>
      <c r="E12" s="72"/>
      <c r="F12" s="82">
        <f t="shared" ref="F12:K12" si="0">F11/F8</f>
        <v>0.88</v>
      </c>
      <c r="G12" s="83">
        <f t="shared" si="0"/>
        <v>0.92045454545454541</v>
      </c>
      <c r="H12" s="83">
        <f t="shared" si="0"/>
        <v>0.95061728395061729</v>
      </c>
      <c r="I12" s="83">
        <f t="shared" si="0"/>
        <v>0.81818181818181823</v>
      </c>
      <c r="J12" s="84">
        <f t="shared" si="0"/>
        <v>0.73015873015873012</v>
      </c>
      <c r="K12" s="85">
        <f t="shared" si="0"/>
        <v>0.46</v>
      </c>
    </row>
    <row r="13" spans="1:11" x14ac:dyDescent="0.2">
      <c r="A13" s="70" t="s">
        <v>74</v>
      </c>
      <c r="B13" s="71"/>
      <c r="C13" s="71"/>
      <c r="D13" s="71" t="s">
        <v>107</v>
      </c>
      <c r="E13" s="72"/>
      <c r="F13" s="86">
        <f>F11/$F$11</f>
        <v>1</v>
      </c>
      <c r="G13" s="87">
        <f>G11/$F$11</f>
        <v>0.92045454545454541</v>
      </c>
      <c r="H13" s="87">
        <f>H11/$F$11</f>
        <v>0.875</v>
      </c>
      <c r="I13" s="87">
        <f>I11/$F$11</f>
        <v>0.71590909090909094</v>
      </c>
      <c r="J13" s="88">
        <f>J11/$F$11</f>
        <v>0.52272727272727271</v>
      </c>
      <c r="K13" s="89">
        <f>MIN(F13:J13)</f>
        <v>0.52272727272727271</v>
      </c>
    </row>
    <row r="14" spans="1:11" x14ac:dyDescent="0.2">
      <c r="A14" s="70" t="s">
        <v>75</v>
      </c>
      <c r="B14" s="71"/>
      <c r="C14" s="71"/>
      <c r="D14" s="71" t="s">
        <v>76</v>
      </c>
      <c r="E14" s="72"/>
      <c r="F14" s="90">
        <f t="shared" ref="F14:K14" si="1">F10/F8</f>
        <v>0.12</v>
      </c>
      <c r="G14" s="91">
        <f t="shared" si="1"/>
        <v>7.9545454545454544E-2</v>
      </c>
      <c r="H14" s="91">
        <f t="shared" si="1"/>
        <v>4.9382716049382713E-2</v>
      </c>
      <c r="I14" s="91">
        <f t="shared" si="1"/>
        <v>0.18181818181818182</v>
      </c>
      <c r="J14" s="92">
        <f t="shared" si="1"/>
        <v>0.26984126984126983</v>
      </c>
      <c r="K14" s="93">
        <f t="shared" si="1"/>
        <v>0.54</v>
      </c>
    </row>
    <row r="15" spans="1:11" x14ac:dyDescent="0.2">
      <c r="A15" s="70" t="s">
        <v>77</v>
      </c>
      <c r="B15" s="71"/>
      <c r="C15" s="71"/>
      <c r="D15" s="71" t="s">
        <v>78</v>
      </c>
      <c r="E15" s="72"/>
      <c r="F15" s="94">
        <f>F8*F9</f>
        <v>1100</v>
      </c>
      <c r="G15" s="95">
        <f>G8*G9</f>
        <v>176</v>
      </c>
      <c r="H15" s="95">
        <f>H8*H9</f>
        <v>243</v>
      </c>
      <c r="I15" s="95">
        <f>I8*I9</f>
        <v>77</v>
      </c>
      <c r="J15" s="96">
        <f>J8*J9</f>
        <v>63</v>
      </c>
      <c r="K15" s="97">
        <f>SUM(F9:J9)*K8</f>
        <v>1800</v>
      </c>
    </row>
    <row r="16" spans="1:11" x14ac:dyDescent="0.2">
      <c r="A16" s="98" t="s">
        <v>79</v>
      </c>
      <c r="B16" s="99"/>
      <c r="C16" s="71"/>
      <c r="D16" s="71" t="s">
        <v>80</v>
      </c>
      <c r="E16" s="72"/>
      <c r="F16" s="100">
        <f t="shared" ref="F16:K16" si="2">F10/F15</f>
        <v>1.090909090909091E-2</v>
      </c>
      <c r="G16" s="101">
        <f t="shared" si="2"/>
        <v>3.9772727272727272E-2</v>
      </c>
      <c r="H16" s="101">
        <f t="shared" si="2"/>
        <v>1.646090534979424E-2</v>
      </c>
      <c r="I16" s="101">
        <f t="shared" si="2"/>
        <v>0.18181818181818182</v>
      </c>
      <c r="J16" s="102">
        <f t="shared" si="2"/>
        <v>0.26984126984126983</v>
      </c>
      <c r="K16" s="103">
        <f t="shared" si="2"/>
        <v>0.03</v>
      </c>
    </row>
    <row r="17" spans="1:11" x14ac:dyDescent="0.2">
      <c r="A17" s="70" t="s">
        <v>81</v>
      </c>
      <c r="B17" s="71"/>
      <c r="C17" s="71"/>
      <c r="D17" s="71" t="s">
        <v>82</v>
      </c>
      <c r="E17" s="72"/>
      <c r="F17" s="104">
        <f t="shared" ref="F17:K17" si="3">F16*1000000</f>
        <v>10909.09090909091</v>
      </c>
      <c r="G17" s="105">
        <f t="shared" si="3"/>
        <v>39772.727272727272</v>
      </c>
      <c r="H17" s="105">
        <f t="shared" si="3"/>
        <v>16460.90534979424</v>
      </c>
      <c r="I17" s="105">
        <f t="shared" si="3"/>
        <v>181818.18181818182</v>
      </c>
      <c r="J17" s="106">
        <f t="shared" si="3"/>
        <v>269841.26984126982</v>
      </c>
      <c r="K17" s="107">
        <f t="shared" si="3"/>
        <v>30000</v>
      </c>
    </row>
    <row r="18" spans="1:11" x14ac:dyDescent="0.2">
      <c r="A18" s="70" t="s">
        <v>83</v>
      </c>
      <c r="B18" s="71"/>
      <c r="C18" s="71"/>
      <c r="D18" s="71" t="s">
        <v>84</v>
      </c>
      <c r="E18" s="72"/>
      <c r="F18" s="82">
        <f t="shared" ref="F18:K18" si="4">F12^(1/F7)</f>
        <v>0.88</v>
      </c>
      <c r="G18" s="83">
        <f t="shared" si="4"/>
        <v>0.95940322360024688</v>
      </c>
      <c r="H18" s="83">
        <f t="shared" si="4"/>
        <v>0.98326044551087832</v>
      </c>
      <c r="I18" s="83">
        <f t="shared" si="4"/>
        <v>0.95106994155702917</v>
      </c>
      <c r="J18" s="84">
        <f t="shared" si="4"/>
        <v>0.93903862542638972</v>
      </c>
      <c r="K18" s="85">
        <f t="shared" si="4"/>
        <v>0.85615336180573554</v>
      </c>
    </row>
    <row r="19" spans="1:11" x14ac:dyDescent="0.2">
      <c r="A19" s="70" t="s">
        <v>85</v>
      </c>
      <c r="B19" s="108"/>
      <c r="C19" s="109"/>
      <c r="D19" s="71" t="s">
        <v>86</v>
      </c>
      <c r="E19" s="72"/>
      <c r="F19" s="110">
        <f t="shared" ref="F19:K19" si="5">-NORMSINV(F14+0.0000000000000000001)</f>
        <v>1.1749867920660904</v>
      </c>
      <c r="G19" s="111">
        <f t="shared" si="5"/>
        <v>1.4081356411480901</v>
      </c>
      <c r="H19" s="111">
        <f t="shared" si="5"/>
        <v>1.650868485473737</v>
      </c>
      <c r="I19" s="111">
        <f t="shared" si="5"/>
        <v>0.9084578685373853</v>
      </c>
      <c r="J19" s="112">
        <f t="shared" si="5"/>
        <v>0.61329312308579897</v>
      </c>
      <c r="K19" s="113">
        <f t="shared" si="5"/>
        <v>-0.10043372051146988</v>
      </c>
    </row>
    <row r="20" spans="1:11" x14ac:dyDescent="0.2">
      <c r="A20" s="114" t="s">
        <v>87</v>
      </c>
      <c r="B20" s="115"/>
      <c r="C20" s="115"/>
      <c r="D20" s="116" t="s">
        <v>88</v>
      </c>
      <c r="E20" s="117"/>
      <c r="F20" s="118">
        <f t="shared" ref="F20:K20" si="6">F19+1.5</f>
        <v>2.6749867920660906</v>
      </c>
      <c r="G20" s="119">
        <f t="shared" si="6"/>
        <v>2.9081356411480899</v>
      </c>
      <c r="H20" s="119">
        <f t="shared" si="6"/>
        <v>3.1508684854737368</v>
      </c>
      <c r="I20" s="119">
        <f t="shared" si="6"/>
        <v>2.4084578685373854</v>
      </c>
      <c r="J20" s="120">
        <f t="shared" si="6"/>
        <v>2.113293123085799</v>
      </c>
      <c r="K20" s="121">
        <f t="shared" si="6"/>
        <v>1.3995662794885302</v>
      </c>
    </row>
    <row r="21" spans="1:11" x14ac:dyDescent="0.2">
      <c r="A21" s="71"/>
      <c r="B21" s="122"/>
      <c r="C21" s="122"/>
      <c r="D21" s="71"/>
      <c r="E21" s="71"/>
      <c r="F21" s="123"/>
      <c r="G21" s="123"/>
      <c r="H21" s="123"/>
      <c r="I21" s="123"/>
      <c r="J21" s="123"/>
      <c r="K21" s="124"/>
    </row>
    <row r="22" spans="1:11" x14ac:dyDescent="0.2">
      <c r="A22" s="183" t="s">
        <v>89</v>
      </c>
      <c r="B22" s="184"/>
      <c r="C22" s="184"/>
      <c r="D22" s="184"/>
      <c r="E22" s="184"/>
      <c r="F22" s="184"/>
      <c r="G22" s="184"/>
      <c r="H22" s="184"/>
      <c r="I22" s="184"/>
      <c r="J22" s="184"/>
      <c r="K22" s="185"/>
    </row>
    <row r="23" spans="1:11" x14ac:dyDescent="0.2">
      <c r="A23" s="125" t="s">
        <v>90</v>
      </c>
      <c r="B23" s="126" t="s">
        <v>91</v>
      </c>
      <c r="C23" s="126" t="s">
        <v>69</v>
      </c>
      <c r="D23" s="126" t="s">
        <v>66</v>
      </c>
      <c r="E23" s="126" t="s">
        <v>62</v>
      </c>
      <c r="F23" s="127" t="s">
        <v>92</v>
      </c>
      <c r="G23" s="126" t="s">
        <v>42</v>
      </c>
      <c r="H23" s="126" t="s">
        <v>93</v>
      </c>
      <c r="I23" s="126" t="s">
        <v>10</v>
      </c>
      <c r="J23" s="128" t="s">
        <v>94</v>
      </c>
      <c r="K23" s="128" t="s">
        <v>95</v>
      </c>
    </row>
    <row r="24" spans="1:11" x14ac:dyDescent="0.2">
      <c r="A24" s="129" t="s">
        <v>96</v>
      </c>
      <c r="B24" s="130">
        <v>1000</v>
      </c>
      <c r="C24" s="130">
        <v>100</v>
      </c>
      <c r="D24" s="130">
        <v>17</v>
      </c>
      <c r="E24" s="131">
        <v>5</v>
      </c>
      <c r="F24" s="132">
        <f t="shared" ref="F24:F31" si="7">D24*B24*E24</f>
        <v>85000</v>
      </c>
      <c r="G24" s="133">
        <f t="shared" ref="G24:G31" si="8">C24/B24</f>
        <v>0.1</v>
      </c>
      <c r="H24" s="133">
        <f t="shared" ref="H24:H31" si="9">C24/F24</f>
        <v>1.176470588235294E-3</v>
      </c>
      <c r="I24" s="134">
        <f t="shared" ref="I24:I31" si="10">H24*1000000</f>
        <v>1176.4705882352939</v>
      </c>
      <c r="J24" s="135">
        <f t="shared" ref="J24:J31" si="11">EXP(-G24)</f>
        <v>0.90483741803595952</v>
      </c>
      <c r="K24" s="136">
        <f t="shared" ref="K24:K31" si="12">1.5-NORMSINV(G24)</f>
        <v>2.7815515655446008</v>
      </c>
    </row>
    <row r="25" spans="1:11" x14ac:dyDescent="0.2">
      <c r="A25" s="137" t="s">
        <v>97</v>
      </c>
      <c r="B25" s="73">
        <v>350</v>
      </c>
      <c r="C25" s="73">
        <v>10</v>
      </c>
      <c r="D25" s="73">
        <v>85</v>
      </c>
      <c r="E25" s="138">
        <v>3</v>
      </c>
      <c r="F25" s="94">
        <f t="shared" si="7"/>
        <v>89250</v>
      </c>
      <c r="G25" s="91">
        <f t="shared" si="8"/>
        <v>2.8571428571428571E-2</v>
      </c>
      <c r="H25" s="91">
        <f t="shared" si="9"/>
        <v>1.1204481792717087E-4</v>
      </c>
      <c r="I25" s="139">
        <f t="shared" si="10"/>
        <v>112.04481792717087</v>
      </c>
      <c r="J25" s="140">
        <f t="shared" si="11"/>
        <v>0.9718328750329811</v>
      </c>
      <c r="K25" s="141">
        <f t="shared" si="12"/>
        <v>3.4022164957820151</v>
      </c>
    </row>
    <row r="26" spans="1:11" x14ac:dyDescent="0.2">
      <c r="A26" s="137" t="s">
        <v>98</v>
      </c>
      <c r="B26" s="73">
        <v>37</v>
      </c>
      <c r="C26" s="73">
        <v>8</v>
      </c>
      <c r="D26" s="73">
        <v>43</v>
      </c>
      <c r="E26" s="138">
        <v>3</v>
      </c>
      <c r="F26" s="94">
        <f t="shared" si="7"/>
        <v>4773</v>
      </c>
      <c r="G26" s="91">
        <f t="shared" si="8"/>
        <v>0.21621621621621623</v>
      </c>
      <c r="H26" s="91">
        <f t="shared" si="9"/>
        <v>1.6760946993505132E-3</v>
      </c>
      <c r="I26" s="139">
        <f t="shared" si="10"/>
        <v>1676.0946993505131</v>
      </c>
      <c r="J26" s="140">
        <f t="shared" si="11"/>
        <v>0.80556110766772138</v>
      </c>
      <c r="K26" s="141">
        <f t="shared" si="12"/>
        <v>2.2850360498768918</v>
      </c>
    </row>
    <row r="27" spans="1:11" x14ac:dyDescent="0.2">
      <c r="A27" s="137" t="s">
        <v>99</v>
      </c>
      <c r="B27" s="73">
        <v>743</v>
      </c>
      <c r="C27" s="73">
        <v>68</v>
      </c>
      <c r="D27" s="73">
        <v>50</v>
      </c>
      <c r="E27" s="138">
        <v>3</v>
      </c>
      <c r="F27" s="94">
        <f t="shared" si="7"/>
        <v>111450</v>
      </c>
      <c r="G27" s="91">
        <f t="shared" si="8"/>
        <v>9.1520861372812914E-2</v>
      </c>
      <c r="H27" s="91">
        <f t="shared" si="9"/>
        <v>6.1013907581875285E-4</v>
      </c>
      <c r="I27" s="139">
        <f t="shared" si="10"/>
        <v>610.13907581875287</v>
      </c>
      <c r="J27" s="140">
        <f t="shared" si="11"/>
        <v>0.91254227906875085</v>
      </c>
      <c r="K27" s="141">
        <f t="shared" si="12"/>
        <v>2.8314477616106055</v>
      </c>
    </row>
    <row r="28" spans="1:11" x14ac:dyDescent="0.2">
      <c r="A28" s="137" t="s">
        <v>100</v>
      </c>
      <c r="B28" s="73">
        <v>80</v>
      </c>
      <c r="C28" s="73">
        <v>74</v>
      </c>
      <c r="D28" s="73">
        <v>60</v>
      </c>
      <c r="E28" s="138">
        <v>4</v>
      </c>
      <c r="F28" s="94">
        <f t="shared" si="7"/>
        <v>19200</v>
      </c>
      <c r="G28" s="91">
        <f t="shared" si="8"/>
        <v>0.92500000000000004</v>
      </c>
      <c r="H28" s="91">
        <f t="shared" si="9"/>
        <v>3.8541666666666668E-3</v>
      </c>
      <c r="I28" s="139">
        <f t="shared" si="10"/>
        <v>3854.166666666667</v>
      </c>
      <c r="J28" s="140">
        <f t="shared" si="11"/>
        <v>0.39653141907499284</v>
      </c>
      <c r="K28" s="141">
        <f t="shared" si="12"/>
        <v>6.0468529061543652E-2</v>
      </c>
    </row>
    <row r="29" spans="1:11" x14ac:dyDescent="0.2">
      <c r="A29" s="137" t="s">
        <v>101</v>
      </c>
      <c r="B29" s="73">
        <v>20</v>
      </c>
      <c r="C29" s="73">
        <v>10</v>
      </c>
      <c r="D29" s="73">
        <v>85</v>
      </c>
      <c r="E29" s="138">
        <v>2</v>
      </c>
      <c r="F29" s="94">
        <f t="shared" si="7"/>
        <v>3400</v>
      </c>
      <c r="G29" s="91">
        <f t="shared" si="8"/>
        <v>0.5</v>
      </c>
      <c r="H29" s="91">
        <f t="shared" si="9"/>
        <v>2.9411764705882353E-3</v>
      </c>
      <c r="I29" s="139">
        <f t="shared" si="10"/>
        <v>2941.1764705882351</v>
      </c>
      <c r="J29" s="140">
        <f t="shared" si="11"/>
        <v>0.60653065971263342</v>
      </c>
      <c r="K29" s="141">
        <f t="shared" si="12"/>
        <v>1.5</v>
      </c>
    </row>
    <row r="30" spans="1:11" x14ac:dyDescent="0.2">
      <c r="A30" s="137" t="s">
        <v>102</v>
      </c>
      <c r="B30" s="73">
        <v>37</v>
      </c>
      <c r="C30" s="73">
        <v>8</v>
      </c>
      <c r="D30" s="73">
        <v>43</v>
      </c>
      <c r="E30" s="138">
        <v>5</v>
      </c>
      <c r="F30" s="94">
        <f t="shared" si="7"/>
        <v>7955</v>
      </c>
      <c r="G30" s="91">
        <f t="shared" si="8"/>
        <v>0.21621621621621623</v>
      </c>
      <c r="H30" s="91">
        <f t="shared" si="9"/>
        <v>1.005656819610308E-3</v>
      </c>
      <c r="I30" s="139">
        <f t="shared" si="10"/>
        <v>1005.6568196103079</v>
      </c>
      <c r="J30" s="140">
        <f t="shared" si="11"/>
        <v>0.80556110766772138</v>
      </c>
      <c r="K30" s="141">
        <f t="shared" si="12"/>
        <v>2.2850360498768918</v>
      </c>
    </row>
    <row r="31" spans="1:11" x14ac:dyDescent="0.2">
      <c r="A31" s="142" t="s">
        <v>103</v>
      </c>
      <c r="B31" s="143">
        <v>743</v>
      </c>
      <c r="C31" s="143">
        <v>68</v>
      </c>
      <c r="D31" s="143">
        <v>50</v>
      </c>
      <c r="E31" s="144">
        <v>4</v>
      </c>
      <c r="F31" s="145">
        <f t="shared" si="7"/>
        <v>148600</v>
      </c>
      <c r="G31" s="146">
        <f t="shared" si="8"/>
        <v>9.1520861372812914E-2</v>
      </c>
      <c r="H31" s="146">
        <f t="shared" si="9"/>
        <v>4.5760430686406461E-4</v>
      </c>
      <c r="I31" s="147">
        <f t="shared" si="10"/>
        <v>457.6043068640646</v>
      </c>
      <c r="J31" s="148">
        <f t="shared" si="11"/>
        <v>0.91254227906875085</v>
      </c>
      <c r="K31" s="149">
        <f t="shared" si="12"/>
        <v>2.8314477616106055</v>
      </c>
    </row>
    <row r="32" spans="1:11" x14ac:dyDescent="0.2">
      <c r="A32" s="150"/>
      <c r="B32" s="150"/>
      <c r="C32" s="150"/>
      <c r="D32" s="150"/>
      <c r="E32" s="151"/>
      <c r="F32" s="95"/>
      <c r="G32" s="91"/>
      <c r="H32" s="91"/>
      <c r="I32" s="152"/>
      <c r="J32" s="153"/>
      <c r="K32" s="154"/>
    </row>
    <row r="33" spans="1:11" x14ac:dyDescent="0.2">
      <c r="A33" s="183" t="s">
        <v>104</v>
      </c>
      <c r="B33" s="184"/>
      <c r="C33" s="184"/>
      <c r="D33" s="184"/>
      <c r="E33" s="184"/>
      <c r="F33" s="184"/>
      <c r="G33" s="184"/>
      <c r="H33" s="184"/>
      <c r="I33" s="184"/>
      <c r="J33" s="184"/>
      <c r="K33" s="185"/>
    </row>
    <row r="34" spans="1:11" x14ac:dyDescent="0.2">
      <c r="A34" s="155"/>
      <c r="B34" s="156"/>
      <c r="C34" s="156"/>
      <c r="D34" s="157"/>
      <c r="E34" s="157"/>
      <c r="F34" s="158"/>
      <c r="G34" s="156"/>
      <c r="H34" s="156"/>
      <c r="I34" s="157"/>
      <c r="J34" s="157"/>
      <c r="K34" s="159"/>
    </row>
    <row r="35" spans="1:11" x14ac:dyDescent="0.2">
      <c r="A35" s="160"/>
      <c r="B35" s="161"/>
      <c r="C35" s="161"/>
      <c r="D35" s="161"/>
      <c r="E35" s="161"/>
      <c r="F35" s="161"/>
      <c r="G35" s="161"/>
      <c r="H35" s="161"/>
      <c r="I35" s="161"/>
      <c r="J35" s="161"/>
      <c r="K35" s="162"/>
    </row>
    <row r="36" spans="1:11" x14ac:dyDescent="0.2">
      <c r="A36" s="160"/>
      <c r="B36" s="161"/>
      <c r="C36" s="161"/>
      <c r="D36" s="163"/>
      <c r="E36" s="161"/>
      <c r="F36" s="161"/>
      <c r="G36" s="161"/>
      <c r="H36" s="161"/>
      <c r="I36" s="163"/>
      <c r="J36" s="161"/>
      <c r="K36" s="162"/>
    </row>
    <row r="37" spans="1:11" x14ac:dyDescent="0.2">
      <c r="A37" s="160"/>
      <c r="B37" s="161"/>
      <c r="C37" s="161"/>
      <c r="D37" s="163"/>
      <c r="E37" s="161"/>
      <c r="F37" s="161"/>
      <c r="G37" s="161"/>
      <c r="H37" s="161"/>
      <c r="I37" s="163"/>
      <c r="J37" s="161"/>
      <c r="K37" s="162"/>
    </row>
    <row r="38" spans="1:11" x14ac:dyDescent="0.2">
      <c r="A38" s="160"/>
      <c r="B38" s="161"/>
      <c r="C38" s="161"/>
      <c r="D38" s="161"/>
      <c r="E38" s="161"/>
      <c r="F38" s="161"/>
      <c r="G38" s="161"/>
      <c r="H38" s="161"/>
      <c r="I38" s="161"/>
      <c r="J38" s="161"/>
      <c r="K38" s="162"/>
    </row>
    <row r="39" spans="1:11" x14ac:dyDescent="0.2">
      <c r="A39" s="160"/>
      <c r="B39" s="161"/>
      <c r="C39" s="161"/>
      <c r="D39" s="161"/>
      <c r="E39" s="161"/>
      <c r="F39" s="161"/>
      <c r="G39" s="161"/>
      <c r="H39" s="161"/>
      <c r="I39" s="161"/>
      <c r="J39" s="161"/>
      <c r="K39" s="162"/>
    </row>
    <row r="40" spans="1:11" x14ac:dyDescent="0.2">
      <c r="A40" s="160"/>
      <c r="B40" s="161"/>
      <c r="C40" s="161"/>
      <c r="D40" s="164"/>
      <c r="E40" s="161"/>
      <c r="F40" s="161"/>
      <c r="G40" s="161"/>
      <c r="H40" s="161"/>
      <c r="I40" s="164"/>
      <c r="J40" s="161"/>
      <c r="K40" s="162"/>
    </row>
    <row r="41" spans="1:11" x14ac:dyDescent="0.2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x14ac:dyDescent="0.2">
      <c r="A42" s="165"/>
      <c r="B42" s="166"/>
      <c r="C42" s="166"/>
      <c r="D42" s="166"/>
      <c r="E42" s="161"/>
      <c r="F42" s="167"/>
      <c r="G42" s="166"/>
      <c r="H42" s="166"/>
      <c r="I42" s="166"/>
      <c r="J42" s="161"/>
      <c r="K42" s="162"/>
    </row>
    <row r="43" spans="1:11" x14ac:dyDescent="0.2">
      <c r="A43" s="168"/>
      <c r="B43" s="169"/>
      <c r="C43" s="169"/>
      <c r="D43" s="169"/>
      <c r="E43" s="169"/>
      <c r="F43" s="169"/>
      <c r="G43" s="169"/>
      <c r="H43" s="169"/>
      <c r="I43" s="169"/>
      <c r="J43" s="169"/>
      <c r="K43" s="170"/>
    </row>
    <row r="44" spans="1:11" x14ac:dyDescent="0.2"/>
  </sheetData>
  <mergeCells count="12">
    <mergeCell ref="A5:K5"/>
    <mergeCell ref="F6:J6"/>
    <mergeCell ref="A22:K22"/>
    <mergeCell ref="A33:K33"/>
    <mergeCell ref="A2:C2"/>
    <mergeCell ref="D2:F2"/>
    <mergeCell ref="G2:H2"/>
    <mergeCell ref="I2:J2"/>
    <mergeCell ref="A3:C3"/>
    <mergeCell ref="D3:F3"/>
    <mergeCell ref="G3:H3"/>
    <mergeCell ref="I3:J3"/>
  </mergeCells>
  <pageMargins left="0.75" right="0.75" top="1" bottom="1" header="0.5" footer="0.5"/>
  <pageSetup paperSize="9" orientation="portrait" horizontalDpi="4294967292" verticalDpi="4294967292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PPM</vt:lpstr>
      <vt:lpstr>PPM with no shift</vt:lpstr>
      <vt:lpstr>Rolled Throughput Yield (RTY)</vt:lpstr>
      <vt:lpstr>DPMO Calculator</vt:lpstr>
      <vt:lpstr>DPMO&gt;Sig&gt;Cpk</vt:lpstr>
      <vt:lpstr>Process Yield &amp; Quality Levels</vt:lpstr>
      <vt:lpstr>'PPM with no shift'!DPMO</vt:lpstr>
      <vt:lpstr>DPMO</vt:lpstr>
      <vt:lpstr>'DPMO&gt;Sig&gt;Cpk'!TABLE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Game Change Ltd.</dc:creator>
  <cp:keywords/>
  <dc:description/>
  <cp:lastModifiedBy>wasi aq</cp:lastModifiedBy>
  <cp:lastPrinted>2004-02-01T18:17:22Z</cp:lastPrinted>
  <dcterms:created xsi:type="dcterms:W3CDTF">2002-06-03T12:17:38Z</dcterms:created>
  <dcterms:modified xsi:type="dcterms:W3CDTF">2022-11-08T13:09:54Z</dcterms:modified>
  <cp:category/>
</cp:coreProperties>
</file>